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Прогноз\Прогноз на 2024-2026 гг\Распоряжение об одобрении Прогноза\"/>
    </mc:Choice>
  </mc:AlternateContent>
  <bookViews>
    <workbookView xWindow="0" yWindow="0" windowWidth="10560" windowHeight="7836" tabRatio="778" firstSheet="2" activeTab="5"/>
  </bookViews>
  <sheets>
    <sheet name="Прогноз 2021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2'!$A$7:$AF$468</definedName>
    <definedName name="_xlnm.Print_Titles" localSheetId="2">'Прил 3 (расчет ИФО) (2)'!$8:$10</definedName>
    <definedName name="_xlnm.Print_Titles" localSheetId="4">'Прил 5 Прогноз по поселениям'!$B:$B,'Прил 5 Прогноз по поселениям'!$7:$10</definedName>
    <definedName name="_xlnm.Print_Titles" localSheetId="1">'Приложение 2'!$A:$A,'Приложение 2'!$7:$10</definedName>
    <definedName name="_xlnm.Print_Titles" localSheetId="0">'Прогноз 2021 '!$8:$10</definedName>
    <definedName name="_xlnm.Print_Area" localSheetId="2">'Прил 3 (расчет ИФО) (2)'!$A$1:$T$73</definedName>
    <definedName name="_xlnm.Print_Area" localSheetId="3">'Прил 4 (показатели предприятий)'!$A$1:$I$71</definedName>
    <definedName name="_xlnm.Print_Area" localSheetId="4">'Прил 5 Прогноз по поселениям'!$A$1:$BD$37</definedName>
    <definedName name="_xlnm.Print_Area" localSheetId="5">'Прил 6 Инвестпроекты'!$A$1:$O$27</definedName>
    <definedName name="_xlnm.Print_Area" localSheetId="1">'Приложение 2'!$A$1:$AF$468</definedName>
    <definedName name="_xlnm.Print_Area" localSheetId="0">'Прогноз 2021 '!$A$1:$I$168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85" i="2" l="1"/>
  <c r="Y485" i="2"/>
  <c r="X485" i="2"/>
  <c r="W485" i="2"/>
  <c r="V485" i="2"/>
  <c r="U485" i="2"/>
  <c r="AF485" i="2"/>
  <c r="AE485" i="2"/>
  <c r="AD485" i="2"/>
  <c r="AC485" i="2"/>
  <c r="AB485" i="2"/>
  <c r="AA485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S479" i="2"/>
  <c r="Z25" i="2" l="1"/>
  <c r="Y25" i="2"/>
  <c r="X25" i="2"/>
  <c r="W25" i="2"/>
  <c r="V25" i="2"/>
  <c r="U25" i="2"/>
  <c r="C20" i="2"/>
  <c r="O480" i="2" l="1"/>
  <c r="AF481" i="2"/>
  <c r="AE481" i="2"/>
  <c r="AD481" i="2"/>
  <c r="AC481" i="2"/>
  <c r="AB481" i="2"/>
  <c r="AA481" i="2"/>
  <c r="T481" i="2"/>
  <c r="S481" i="2"/>
  <c r="R481" i="2"/>
  <c r="Q481" i="2"/>
  <c r="P481" i="2"/>
  <c r="O481" i="2"/>
  <c r="C83" i="1"/>
  <c r="C81" i="1" s="1"/>
  <c r="L27" i="12" l="1"/>
  <c r="M27" i="12"/>
  <c r="AX35" i="8" l="1"/>
  <c r="AW35" i="8"/>
  <c r="AU35" i="8"/>
  <c r="C122" i="1" l="1"/>
  <c r="F14" i="1" l="1"/>
  <c r="I147" i="1"/>
  <c r="AA479" i="2"/>
  <c r="O457" i="2" l="1"/>
  <c r="F166" i="1" l="1"/>
  <c r="F160" i="1"/>
  <c r="AA480" i="2" l="1"/>
  <c r="AF31" i="2" l="1"/>
  <c r="AE31" i="2"/>
  <c r="AD31" i="2"/>
  <c r="AC31" i="2"/>
  <c r="D108" i="1"/>
  <c r="E108" i="1"/>
  <c r="E106" i="1" s="1"/>
  <c r="F108" i="1"/>
  <c r="G108" i="1"/>
  <c r="H108" i="1"/>
  <c r="I108" i="1"/>
  <c r="C100" i="1" l="1"/>
  <c r="C141" i="1" s="1"/>
  <c r="AF479" i="2"/>
  <c r="AE479" i="2"/>
  <c r="AD479" i="2"/>
  <c r="AC479" i="2"/>
  <c r="AB479" i="2"/>
  <c r="T479" i="2"/>
  <c r="R479" i="2"/>
  <c r="Q479" i="2"/>
  <c r="P479" i="2"/>
  <c r="O479" i="2"/>
  <c r="G31" i="1" l="1"/>
  <c r="AF415" i="2" l="1"/>
  <c r="AE415" i="2"/>
  <c r="AD415" i="2"/>
  <c r="AC415" i="2"/>
  <c r="AB415" i="2"/>
  <c r="AA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AF480" i="2" l="1"/>
  <c r="AE480" i="2"/>
  <c r="AD480" i="2"/>
  <c r="AC480" i="2"/>
  <c r="AB480" i="2"/>
  <c r="T480" i="2"/>
  <c r="S480" i="2"/>
  <c r="R480" i="2"/>
  <c r="Q480" i="2"/>
  <c r="P480" i="2"/>
  <c r="U480" i="2"/>
  <c r="C14" i="1" l="1"/>
  <c r="C12" i="1" s="1"/>
  <c r="O477" i="2" l="1"/>
  <c r="Z460" i="2"/>
  <c r="Y460" i="2"/>
  <c r="X460" i="2"/>
  <c r="W460" i="2"/>
  <c r="V460" i="2"/>
  <c r="U460" i="2"/>
  <c r="AF457" i="2"/>
  <c r="AE457" i="2"/>
  <c r="AD457" i="2"/>
  <c r="AC457" i="2"/>
  <c r="AB457" i="2"/>
  <c r="AA457" i="2"/>
  <c r="T457" i="2"/>
  <c r="S457" i="2"/>
  <c r="R457" i="2"/>
  <c r="Q457" i="2"/>
  <c r="P457" i="2"/>
  <c r="O464" i="2"/>
  <c r="P441" i="2"/>
  <c r="AF441" i="2"/>
  <c r="AE441" i="2"/>
  <c r="AD441" i="2"/>
  <c r="AC441" i="2"/>
  <c r="AB441" i="2"/>
  <c r="AA441" i="2"/>
  <c r="T441" i="2"/>
  <c r="S441" i="2"/>
  <c r="R441" i="2"/>
  <c r="Q441" i="2"/>
  <c r="O441" i="2"/>
  <c r="U481" i="2" l="1"/>
  <c r="Z32" i="2" l="1"/>
  <c r="Y32" i="2"/>
  <c r="X32" i="2"/>
  <c r="W32" i="2"/>
  <c r="V32" i="2"/>
  <c r="U32" i="2"/>
  <c r="O22" i="12" l="1"/>
  <c r="N22" i="12"/>
  <c r="J22" i="12"/>
  <c r="I21" i="12"/>
  <c r="G21" i="12"/>
  <c r="N16" i="12"/>
  <c r="I9" i="12"/>
  <c r="I27" i="12" s="1"/>
  <c r="O16" i="12"/>
  <c r="J16" i="12"/>
  <c r="I15" i="12"/>
  <c r="G15" i="12"/>
  <c r="V35" i="8" l="1"/>
  <c r="AE34" i="8"/>
  <c r="AF34" i="8" s="1"/>
  <c r="Z34" i="8"/>
  <c r="AF33" i="8"/>
  <c r="AE33" i="8"/>
  <c r="Z33" i="8"/>
  <c r="AE32" i="8"/>
  <c r="AF32" i="8" s="1"/>
  <c r="Z32" i="8"/>
  <c r="AE31" i="8"/>
  <c r="AF31" i="8" s="1"/>
  <c r="Z31" i="8"/>
  <c r="AE30" i="8"/>
  <c r="AF30" i="8" s="1"/>
  <c r="Z30" i="8"/>
  <c r="AF29" i="8"/>
  <c r="AE29" i="8"/>
  <c r="Z29" i="8"/>
  <c r="AE28" i="8"/>
  <c r="AF28" i="8" s="1"/>
  <c r="Z28" i="8"/>
  <c r="AE27" i="8"/>
  <c r="AF27" i="8" s="1"/>
  <c r="Z27" i="8"/>
  <c r="AE26" i="8"/>
  <c r="AF26" i="8" s="1"/>
  <c r="Z26" i="8"/>
  <c r="AF25" i="8"/>
  <c r="AE25" i="8"/>
  <c r="Z25" i="8"/>
  <c r="AE24" i="8"/>
  <c r="AF24" i="8" s="1"/>
  <c r="Z24" i="8"/>
  <c r="AE23" i="8"/>
  <c r="AF23" i="8" s="1"/>
  <c r="Z23" i="8"/>
  <c r="AE22" i="8"/>
  <c r="AF22" i="8" s="1"/>
  <c r="Z22" i="8"/>
  <c r="AF21" i="8"/>
  <c r="AE21" i="8"/>
  <c r="Z21" i="8"/>
  <c r="AE20" i="8"/>
  <c r="AF20" i="8" s="1"/>
  <c r="Z20" i="8"/>
  <c r="AE19" i="8"/>
  <c r="AF19" i="8" s="1"/>
  <c r="Z19" i="8"/>
  <c r="AE18" i="8"/>
  <c r="AF18" i="8" s="1"/>
  <c r="Z18" i="8"/>
  <c r="AF17" i="8"/>
  <c r="AE17" i="8"/>
  <c r="Z17" i="8"/>
  <c r="AE16" i="8"/>
  <c r="AF16" i="8" s="1"/>
  <c r="Z16" i="8"/>
  <c r="AE15" i="8"/>
  <c r="AF15" i="8" s="1"/>
  <c r="Z15" i="8"/>
  <c r="AE14" i="8"/>
  <c r="AF14" i="8" s="1"/>
  <c r="Z14" i="8"/>
  <c r="AF13" i="8"/>
  <c r="AE13" i="8"/>
  <c r="Z13" i="8"/>
  <c r="AE12" i="8"/>
  <c r="AF12" i="8" s="1"/>
  <c r="Z12" i="8"/>
  <c r="AE11" i="8"/>
  <c r="AF11" i="8" s="1"/>
  <c r="Z11" i="8"/>
  <c r="C160" i="1" l="1"/>
  <c r="D160" i="1"/>
  <c r="E160" i="1"/>
  <c r="G160" i="1"/>
  <c r="H160" i="1"/>
  <c r="I160" i="1"/>
  <c r="Z417" i="2"/>
  <c r="Y417" i="2"/>
  <c r="X417" i="2"/>
  <c r="W417" i="2"/>
  <c r="V417" i="2"/>
  <c r="U417" i="2"/>
  <c r="AH9" i="8" l="1"/>
  <c r="AF35" i="8"/>
  <c r="AE35" i="8"/>
  <c r="AD35" i="8"/>
  <c r="AC35" i="8"/>
  <c r="AB35" i="8"/>
  <c r="AA35" i="8"/>
  <c r="Z35" i="8"/>
  <c r="Y35" i="8"/>
  <c r="X35" i="8"/>
  <c r="W35" i="8"/>
  <c r="U35" i="8"/>
  <c r="AF466" i="2" l="1"/>
  <c r="AE466" i="2"/>
  <c r="AD466" i="2"/>
  <c r="AC466" i="2"/>
  <c r="AB466" i="2"/>
  <c r="AA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AF464" i="2"/>
  <c r="AE464" i="2"/>
  <c r="AD464" i="2"/>
  <c r="AC464" i="2"/>
  <c r="AB464" i="2"/>
  <c r="AA464" i="2"/>
  <c r="T464" i="2"/>
  <c r="S464" i="2"/>
  <c r="R464" i="2"/>
  <c r="Q464" i="2"/>
  <c r="P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AF452" i="2"/>
  <c r="AE452" i="2"/>
  <c r="AD452" i="2"/>
  <c r="AC452" i="2"/>
  <c r="AB452" i="2"/>
  <c r="AA452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AF449" i="2"/>
  <c r="AE449" i="2"/>
  <c r="AD449" i="2"/>
  <c r="AC449" i="2"/>
  <c r="AB449" i="2"/>
  <c r="AA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AF446" i="2"/>
  <c r="AE446" i="2"/>
  <c r="AD446" i="2"/>
  <c r="AC446" i="2"/>
  <c r="AB446" i="2"/>
  <c r="AA446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AF426" i="2"/>
  <c r="AE426" i="2"/>
  <c r="AD426" i="2"/>
  <c r="AC426" i="2"/>
  <c r="AB426" i="2"/>
  <c r="AA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AF421" i="2"/>
  <c r="AE421" i="2"/>
  <c r="AD421" i="2"/>
  <c r="AC421" i="2"/>
  <c r="AB421" i="2"/>
  <c r="AA421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AF419" i="2"/>
  <c r="AE419" i="2"/>
  <c r="AD419" i="2"/>
  <c r="AC419" i="2"/>
  <c r="AB419" i="2"/>
  <c r="AA419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AF410" i="2"/>
  <c r="AE410" i="2"/>
  <c r="AD410" i="2"/>
  <c r="AC410" i="2"/>
  <c r="AB410" i="2"/>
  <c r="AA410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AF405" i="2"/>
  <c r="AE405" i="2"/>
  <c r="AD405" i="2"/>
  <c r="AC405" i="2"/>
  <c r="AB405" i="2"/>
  <c r="AA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AF70" i="2"/>
  <c r="AE70" i="2"/>
  <c r="AD70" i="2"/>
  <c r="AC70" i="2"/>
  <c r="AB70" i="2"/>
  <c r="AA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B58" i="2"/>
  <c r="AA58" i="2"/>
  <c r="P58" i="2"/>
  <c r="O58" i="2"/>
  <c r="J58" i="2"/>
  <c r="I58" i="2"/>
  <c r="D58" i="2"/>
  <c r="C58" i="2"/>
  <c r="AF49" i="2"/>
  <c r="AE49" i="2"/>
  <c r="AD49" i="2"/>
  <c r="AC49" i="2"/>
  <c r="AB49" i="2"/>
  <c r="AA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F36" i="2"/>
  <c r="AE36" i="2"/>
  <c r="AD36" i="2"/>
  <c r="AC36" i="2"/>
  <c r="AB36" i="2"/>
  <c r="AA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B31" i="2"/>
  <c r="AA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F14" i="2"/>
  <c r="AE14" i="2"/>
  <c r="AD14" i="2"/>
  <c r="AC14" i="2"/>
  <c r="AB14" i="2"/>
  <c r="AA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H106" i="1"/>
  <c r="C61" i="1"/>
  <c r="C59" i="1" s="1"/>
  <c r="C31" i="1"/>
  <c r="F12" i="1"/>
  <c r="C74" i="1"/>
  <c r="AB455" i="2" l="1"/>
  <c r="C455" i="2"/>
  <c r="O455" i="2"/>
  <c r="S455" i="2"/>
  <c r="H455" i="2"/>
  <c r="L455" i="2"/>
  <c r="T455" i="2"/>
  <c r="AF455" i="2"/>
  <c r="AE455" i="2"/>
  <c r="AD455" i="2"/>
  <c r="AC455" i="2"/>
  <c r="AA455" i="2"/>
  <c r="R455" i="2"/>
  <c r="Q455" i="2"/>
  <c r="P455" i="2"/>
  <c r="N455" i="2"/>
  <c r="M455" i="2"/>
  <c r="K455" i="2"/>
  <c r="J455" i="2"/>
  <c r="I455" i="2"/>
  <c r="G455" i="2"/>
  <c r="F455" i="2"/>
  <c r="E455" i="2"/>
  <c r="D455" i="2"/>
  <c r="AF431" i="2"/>
  <c r="AE431" i="2"/>
  <c r="AD431" i="2"/>
  <c r="AC431" i="2"/>
  <c r="AB431" i="2"/>
  <c r="AA431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AF429" i="2"/>
  <c r="AE429" i="2"/>
  <c r="AD429" i="2"/>
  <c r="AC429" i="2"/>
  <c r="AB429" i="2"/>
  <c r="AA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AF400" i="2"/>
  <c r="AE400" i="2"/>
  <c r="AD400" i="2"/>
  <c r="AC400" i="2"/>
  <c r="AB400" i="2"/>
  <c r="AA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Z70" i="2"/>
  <c r="Y70" i="2"/>
  <c r="X70" i="2"/>
  <c r="W70" i="2"/>
  <c r="V70" i="2"/>
  <c r="U70" i="2"/>
  <c r="AF68" i="2"/>
  <c r="AE68" i="2"/>
  <c r="AD68" i="2"/>
  <c r="AC68" i="2"/>
  <c r="AB68" i="2"/>
  <c r="AA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AF66" i="2"/>
  <c r="AE66" i="2"/>
  <c r="AD66" i="2"/>
  <c r="AC66" i="2"/>
  <c r="AB66" i="2"/>
  <c r="AA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F56" i="2"/>
  <c r="AE56" i="2"/>
  <c r="AD56" i="2"/>
  <c r="AC56" i="2"/>
  <c r="AB56" i="2"/>
  <c r="AA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AF54" i="2"/>
  <c r="AE54" i="2"/>
  <c r="AD54" i="2"/>
  <c r="AC54" i="2"/>
  <c r="AB54" i="2"/>
  <c r="AA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F47" i="2"/>
  <c r="AE47" i="2"/>
  <c r="AD47" i="2"/>
  <c r="AC47" i="2"/>
  <c r="AB47" i="2"/>
  <c r="AA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AF45" i="2"/>
  <c r="AE45" i="2"/>
  <c r="AD45" i="2"/>
  <c r="AC45" i="2"/>
  <c r="AB45" i="2"/>
  <c r="AA45" i="2"/>
  <c r="T45" i="2"/>
  <c r="S45" i="2"/>
  <c r="R45" i="2"/>
  <c r="Q45" i="2"/>
  <c r="P45" i="2"/>
  <c r="O45" i="2"/>
  <c r="N45" i="2"/>
  <c r="N41" i="2" s="1"/>
  <c r="M45" i="2"/>
  <c r="M41" i="2" s="1"/>
  <c r="L45" i="2"/>
  <c r="L41" i="2" s="1"/>
  <c r="K45" i="2"/>
  <c r="K41" i="2" s="1"/>
  <c r="J45" i="2"/>
  <c r="J41" i="2" s="1"/>
  <c r="I45" i="2"/>
  <c r="I41" i="2" s="1"/>
  <c r="H45" i="2"/>
  <c r="G45" i="2"/>
  <c r="F45" i="2"/>
  <c r="E45" i="2"/>
  <c r="D45" i="2"/>
  <c r="C45" i="2"/>
  <c r="G47" i="13" l="1"/>
  <c r="F47" i="13"/>
  <c r="BD35" i="8" l="1"/>
  <c r="BC35" i="8"/>
  <c r="BB35" i="8"/>
  <c r="BA35" i="8"/>
  <c r="AZ35" i="8"/>
  <c r="AY35" i="8" l="1"/>
  <c r="AF502" i="2" l="1"/>
  <c r="AE502" i="2"/>
  <c r="AD502" i="2"/>
  <c r="AC502" i="2"/>
  <c r="AB502" i="2"/>
  <c r="AA502" i="2"/>
  <c r="T502" i="2"/>
  <c r="S502" i="2"/>
  <c r="R502" i="2"/>
  <c r="Q502" i="2"/>
  <c r="P502" i="2"/>
  <c r="O502" i="2"/>
  <c r="H502" i="2"/>
  <c r="G502" i="2"/>
  <c r="F502" i="2"/>
  <c r="E502" i="2"/>
  <c r="D502" i="2"/>
  <c r="C502" i="2"/>
  <c r="J497" i="2" l="1"/>
  <c r="D100" i="1" l="1"/>
  <c r="D141" i="1" s="1"/>
  <c r="E100" i="1"/>
  <c r="F100" i="1"/>
  <c r="G100" i="1"/>
  <c r="H100" i="1"/>
  <c r="I100" i="1"/>
  <c r="I141" i="1" s="1"/>
  <c r="K54" i="9" l="1"/>
  <c r="AF58" i="2" l="1"/>
  <c r="AE58" i="2"/>
  <c r="AD58" i="2"/>
  <c r="AC58" i="2"/>
  <c r="T58" i="2"/>
  <c r="S58" i="2"/>
  <c r="R58" i="2"/>
  <c r="Q58" i="2"/>
  <c r="H58" i="2"/>
  <c r="G58" i="2"/>
  <c r="F58" i="2"/>
  <c r="E58" i="2"/>
  <c r="M497" i="2" l="1"/>
  <c r="M58" i="2"/>
  <c r="K497" i="2"/>
  <c r="K58" i="2"/>
  <c r="L497" i="2"/>
  <c r="L58" i="2"/>
  <c r="N497" i="2"/>
  <c r="N58" i="2"/>
  <c r="Z443" i="2"/>
  <c r="Y443" i="2"/>
  <c r="X443" i="2"/>
  <c r="W443" i="2"/>
  <c r="V443" i="2"/>
  <c r="U443" i="2"/>
  <c r="C155" i="1" l="1"/>
  <c r="J54" i="9" l="1"/>
  <c r="P9" i="9"/>
  <c r="Q9" i="9"/>
  <c r="R9" i="9"/>
  <c r="S9" i="9"/>
  <c r="T9" i="9"/>
  <c r="AK22" i="8"/>
  <c r="Z413" i="2" l="1"/>
  <c r="Y413" i="2"/>
  <c r="X413" i="2"/>
  <c r="W413" i="2"/>
  <c r="V413" i="2"/>
  <c r="U413" i="2"/>
  <c r="Y416" i="2"/>
  <c r="X416" i="2"/>
  <c r="W416" i="2"/>
  <c r="V416" i="2"/>
  <c r="U416" i="2"/>
  <c r="AK12" i="8" l="1"/>
  <c r="AK11" i="8" l="1"/>
  <c r="I166" i="1" l="1"/>
  <c r="H166" i="1"/>
  <c r="G166" i="1"/>
  <c r="E166" i="1"/>
  <c r="D166" i="1"/>
  <c r="D157" i="1" s="1"/>
  <c r="C166" i="1"/>
  <c r="C157" i="1" s="1"/>
  <c r="AF438" i="2"/>
  <c r="AE438" i="2"/>
  <c r="AD438" i="2"/>
  <c r="AC438" i="2"/>
  <c r="AB438" i="2"/>
  <c r="AA438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AF402" i="2"/>
  <c r="AE402" i="2"/>
  <c r="AD402" i="2"/>
  <c r="AC402" i="2"/>
  <c r="AB402" i="2"/>
  <c r="AA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Z403" i="2"/>
  <c r="Y403" i="2"/>
  <c r="X403" i="2"/>
  <c r="W403" i="2"/>
  <c r="V403" i="2"/>
  <c r="U403" i="2"/>
  <c r="AF20" i="2"/>
  <c r="AE20" i="2"/>
  <c r="AD20" i="2"/>
  <c r="AC20" i="2"/>
  <c r="AB20" i="2"/>
  <c r="AA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T16" i="2"/>
  <c r="AA16" i="2"/>
  <c r="AF16" i="2"/>
  <c r="AE16" i="2"/>
  <c r="AD16" i="2"/>
  <c r="AC16" i="2"/>
  <c r="AB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C12" i="2" s="1"/>
  <c r="O12" i="2" l="1"/>
  <c r="U16" i="2"/>
  <c r="Z16" i="2"/>
  <c r="X16" i="2"/>
  <c r="V16" i="2"/>
  <c r="U402" i="2"/>
  <c r="U415" i="2"/>
  <c r="W415" i="2"/>
  <c r="Y415" i="2"/>
  <c r="W16" i="2"/>
  <c r="Y16" i="2"/>
  <c r="V415" i="2"/>
  <c r="X415" i="2"/>
  <c r="U18" i="2" l="1"/>
  <c r="V18" i="2"/>
  <c r="W18" i="2"/>
  <c r="X18" i="2"/>
  <c r="Y18" i="2"/>
  <c r="Z18" i="2"/>
  <c r="E31" i="1" l="1"/>
  <c r="K10" i="12" l="1"/>
  <c r="O10" i="12"/>
  <c r="O27" i="12" s="1"/>
  <c r="N10" i="12"/>
  <c r="K27" i="12" l="1"/>
  <c r="N27" i="12"/>
  <c r="J10" i="12"/>
  <c r="J27" i="12" l="1"/>
  <c r="H24" i="8"/>
  <c r="U44" i="2" l="1"/>
  <c r="U23" i="2"/>
  <c r="V23" i="2"/>
  <c r="W23" i="2"/>
  <c r="X23" i="2"/>
  <c r="Y23" i="2"/>
  <c r="Z23" i="2"/>
  <c r="C108" i="1" l="1"/>
  <c r="C106" i="1" s="1"/>
  <c r="C147" i="1" s="1"/>
  <c r="O60" i="9" l="1"/>
  <c r="N60" i="9"/>
  <c r="M60" i="9"/>
  <c r="L60" i="9"/>
  <c r="K60" i="9"/>
  <c r="J60" i="9"/>
  <c r="O59" i="9"/>
  <c r="N59" i="9"/>
  <c r="M59" i="9"/>
  <c r="L59" i="9"/>
  <c r="K59" i="9"/>
  <c r="J59" i="9"/>
  <c r="O58" i="9"/>
  <c r="N58" i="9"/>
  <c r="M58" i="9"/>
  <c r="L58" i="9"/>
  <c r="K58" i="9"/>
  <c r="J58" i="9"/>
  <c r="AV35" i="8" l="1"/>
  <c r="AK13" i="8" l="1"/>
  <c r="AK14" i="8"/>
  <c r="AK15" i="8"/>
  <c r="AK16" i="8"/>
  <c r="AK17" i="8"/>
  <c r="AK18" i="8"/>
  <c r="AK19" i="8"/>
  <c r="AK20" i="8"/>
  <c r="AK21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 l="1"/>
  <c r="P35" i="8"/>
  <c r="Q35" i="8"/>
  <c r="R35" i="8"/>
  <c r="S35" i="8"/>
  <c r="T35" i="8"/>
  <c r="H83" i="1" l="1"/>
  <c r="H81" i="1" s="1"/>
  <c r="H122" i="1" l="1"/>
  <c r="W439" i="2"/>
  <c r="X439" i="2"/>
  <c r="D83" i="1" l="1"/>
  <c r="D81" i="1" s="1"/>
  <c r="E83" i="1"/>
  <c r="E81" i="1" s="1"/>
  <c r="F83" i="1"/>
  <c r="F81" i="1" s="1"/>
  <c r="G83" i="1"/>
  <c r="G81" i="1" s="1"/>
  <c r="I83" i="1"/>
  <c r="I81" i="1" s="1"/>
  <c r="D61" i="1"/>
  <c r="D59" i="1" s="1"/>
  <c r="E61" i="1"/>
  <c r="E59" i="1" s="1"/>
  <c r="F61" i="1"/>
  <c r="F59" i="1" s="1"/>
  <c r="G61" i="1"/>
  <c r="G59" i="1" s="1"/>
  <c r="H61" i="1"/>
  <c r="H59" i="1" s="1"/>
  <c r="I61" i="1"/>
  <c r="I59" i="1" s="1"/>
  <c r="O435" i="2"/>
  <c r="O433" i="2" s="1"/>
  <c r="I122" i="1" l="1"/>
  <c r="E122" i="1"/>
  <c r="D122" i="1"/>
  <c r="G122" i="1"/>
  <c r="F122" i="1"/>
  <c r="K18" i="9"/>
  <c r="J18" i="9"/>
  <c r="J16" i="9" l="1"/>
  <c r="U60" i="2" l="1"/>
  <c r="V60" i="2"/>
  <c r="W60" i="2"/>
  <c r="X60" i="2"/>
  <c r="Y60" i="2"/>
  <c r="Z60" i="2"/>
  <c r="Z66" i="2" l="1"/>
  <c r="Y66" i="2"/>
  <c r="X66" i="2"/>
  <c r="W66" i="2"/>
  <c r="V66" i="2"/>
  <c r="U66" i="2"/>
  <c r="AF64" i="2"/>
  <c r="AE64" i="2"/>
  <c r="AD64" i="2"/>
  <c r="AC64" i="2"/>
  <c r="AB64" i="2"/>
  <c r="AA64" i="2"/>
  <c r="T64" i="2"/>
  <c r="T62" i="2" s="1"/>
  <c r="S64" i="2"/>
  <c r="S62" i="2" s="1"/>
  <c r="R64" i="2"/>
  <c r="R62" i="2" s="1"/>
  <c r="Q64" i="2"/>
  <c r="P64" i="2"/>
  <c r="O64" i="2"/>
  <c r="O62" i="2" s="1"/>
  <c r="N64" i="2"/>
  <c r="N62" i="2" s="1"/>
  <c r="M64" i="2"/>
  <c r="M62" i="2" s="1"/>
  <c r="L64" i="2"/>
  <c r="L62" i="2" s="1"/>
  <c r="K64" i="2"/>
  <c r="J64" i="2"/>
  <c r="I64" i="2"/>
  <c r="I62" i="2" s="1"/>
  <c r="H64" i="2"/>
  <c r="H62" i="2" s="1"/>
  <c r="G64" i="2"/>
  <c r="F64" i="2"/>
  <c r="F62" i="2" s="1"/>
  <c r="E64" i="2"/>
  <c r="E62" i="2" s="1"/>
  <c r="D64" i="2"/>
  <c r="D62" i="2" s="1"/>
  <c r="C64" i="2"/>
  <c r="C62" i="2" s="1"/>
  <c r="Z64" i="2" l="1"/>
  <c r="AE62" i="2"/>
  <c r="Y62" i="2" s="1"/>
  <c r="W68" i="2"/>
  <c r="AC62" i="2"/>
  <c r="AA62" i="2"/>
  <c r="U62" i="2" s="1"/>
  <c r="K62" i="2"/>
  <c r="J62" i="2"/>
  <c r="G62" i="2"/>
  <c r="V64" i="2"/>
  <c r="U68" i="2"/>
  <c r="Y68" i="2"/>
  <c r="AB62" i="2"/>
  <c r="Z68" i="2"/>
  <c r="W64" i="2"/>
  <c r="V68" i="2"/>
  <c r="X68" i="2"/>
  <c r="X64" i="2"/>
  <c r="Q62" i="2"/>
  <c r="AF62" i="2"/>
  <c r="Z62" i="2" s="1"/>
  <c r="P62" i="2"/>
  <c r="AD62" i="2"/>
  <c r="X62" i="2" s="1"/>
  <c r="U64" i="2"/>
  <c r="Y64" i="2"/>
  <c r="I155" i="1"/>
  <c r="H155" i="1"/>
  <c r="G155" i="1"/>
  <c r="F155" i="1"/>
  <c r="E155" i="1"/>
  <c r="D155" i="1"/>
  <c r="W62" i="2" l="1"/>
  <c r="V62" i="2"/>
  <c r="AF29" i="2"/>
  <c r="AE29" i="2"/>
  <c r="AD29" i="2"/>
  <c r="AC29" i="2"/>
  <c r="AB29" i="2"/>
  <c r="AA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Z461" i="2"/>
  <c r="Y461" i="2"/>
  <c r="X461" i="2"/>
  <c r="W461" i="2"/>
  <c r="V461" i="2"/>
  <c r="U461" i="2"/>
  <c r="Z459" i="2"/>
  <c r="Y459" i="2"/>
  <c r="X459" i="2"/>
  <c r="W459" i="2"/>
  <c r="V459" i="2"/>
  <c r="U459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E477" i="2" l="1"/>
  <c r="X481" i="2"/>
  <c r="J477" i="2"/>
  <c r="N477" i="2"/>
  <c r="X479" i="2"/>
  <c r="F477" i="2"/>
  <c r="I477" i="2"/>
  <c r="M477" i="2"/>
  <c r="Q477" i="2"/>
  <c r="U479" i="2"/>
  <c r="Y479" i="2"/>
  <c r="C477" i="2"/>
  <c r="G477" i="2"/>
  <c r="K477" i="2"/>
  <c r="W480" i="2"/>
  <c r="Y481" i="2"/>
  <c r="Z479" i="2"/>
  <c r="D477" i="2"/>
  <c r="H477" i="2"/>
  <c r="L477" i="2"/>
  <c r="X480" i="2"/>
  <c r="V481" i="2"/>
  <c r="Z481" i="2"/>
  <c r="V479" i="2"/>
  <c r="W481" i="2"/>
  <c r="AA477" i="2"/>
  <c r="P477" i="2"/>
  <c r="T477" i="2"/>
  <c r="AD477" i="2"/>
  <c r="V480" i="2"/>
  <c r="Z480" i="2"/>
  <c r="R477" i="2"/>
  <c r="AB477" i="2"/>
  <c r="AF477" i="2"/>
  <c r="S477" i="2"/>
  <c r="AC477" i="2"/>
  <c r="Y480" i="2"/>
  <c r="AE477" i="2"/>
  <c r="W479" i="2"/>
  <c r="Z462" i="2"/>
  <c r="Y462" i="2"/>
  <c r="X462" i="2"/>
  <c r="W462" i="2"/>
  <c r="V462" i="2"/>
  <c r="U462" i="2"/>
  <c r="Z464" i="2"/>
  <c r="Y464" i="2"/>
  <c r="X464" i="2"/>
  <c r="W464" i="2"/>
  <c r="V464" i="2"/>
  <c r="U464" i="2"/>
  <c r="Z458" i="2"/>
  <c r="Y458" i="2"/>
  <c r="X458" i="2"/>
  <c r="W458" i="2"/>
  <c r="V458" i="2"/>
  <c r="U458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Z444" i="2"/>
  <c r="Y444" i="2"/>
  <c r="X444" i="2"/>
  <c r="W444" i="2"/>
  <c r="V444" i="2"/>
  <c r="U444" i="2"/>
  <c r="Z442" i="2"/>
  <c r="Y442" i="2"/>
  <c r="X442" i="2"/>
  <c r="W442" i="2"/>
  <c r="V442" i="2"/>
  <c r="U442" i="2"/>
  <c r="Z439" i="2"/>
  <c r="Y439" i="2"/>
  <c r="V439" i="2"/>
  <c r="U439" i="2"/>
  <c r="AF435" i="2"/>
  <c r="AF433" i="2" s="1"/>
  <c r="AE435" i="2"/>
  <c r="AE433" i="2" s="1"/>
  <c r="AD435" i="2"/>
  <c r="AD433" i="2" s="1"/>
  <c r="AC435" i="2"/>
  <c r="AC433" i="2" s="1"/>
  <c r="AB435" i="2"/>
  <c r="AB433" i="2" s="1"/>
  <c r="AA435" i="2"/>
  <c r="AA433" i="2" s="1"/>
  <c r="T435" i="2"/>
  <c r="T433" i="2" s="1"/>
  <c r="S435" i="2"/>
  <c r="S433" i="2" s="1"/>
  <c r="R435" i="2"/>
  <c r="R433" i="2" s="1"/>
  <c r="Q435" i="2"/>
  <c r="Q433" i="2" s="1"/>
  <c r="P435" i="2"/>
  <c r="P433" i="2" s="1"/>
  <c r="N435" i="2"/>
  <c r="M435" i="2"/>
  <c r="L435" i="2"/>
  <c r="K435" i="2"/>
  <c r="J435" i="2"/>
  <c r="I435" i="2"/>
  <c r="H435" i="2"/>
  <c r="G435" i="2"/>
  <c r="F435" i="2"/>
  <c r="E435" i="2"/>
  <c r="D435" i="2"/>
  <c r="C435" i="2"/>
  <c r="Z436" i="2"/>
  <c r="Y436" i="2"/>
  <c r="X436" i="2"/>
  <c r="W436" i="2"/>
  <c r="V436" i="2"/>
  <c r="U436" i="2"/>
  <c r="AF424" i="2"/>
  <c r="AE424" i="2"/>
  <c r="AD424" i="2"/>
  <c r="AB424" i="2"/>
  <c r="AA424" i="2"/>
  <c r="T424" i="2"/>
  <c r="R424" i="2"/>
  <c r="P424" i="2"/>
  <c r="O424" i="2"/>
  <c r="N424" i="2"/>
  <c r="M424" i="2"/>
  <c r="L424" i="2"/>
  <c r="J424" i="2"/>
  <c r="I424" i="2"/>
  <c r="H424" i="2"/>
  <c r="F424" i="2"/>
  <c r="E424" i="2"/>
  <c r="D424" i="2"/>
  <c r="Z431" i="2"/>
  <c r="Y431" i="2"/>
  <c r="V431" i="2"/>
  <c r="U431" i="2"/>
  <c r="Z429" i="2"/>
  <c r="Y429" i="2"/>
  <c r="X429" i="2"/>
  <c r="W429" i="2"/>
  <c r="V429" i="2"/>
  <c r="U429" i="2"/>
  <c r="Z412" i="2"/>
  <c r="Y412" i="2"/>
  <c r="X412" i="2"/>
  <c r="W412" i="2"/>
  <c r="V412" i="2"/>
  <c r="U412" i="2"/>
  <c r="Z411" i="2"/>
  <c r="Y411" i="2"/>
  <c r="X411" i="2"/>
  <c r="W411" i="2"/>
  <c r="V411" i="2"/>
  <c r="U411" i="2"/>
  <c r="AB398" i="2"/>
  <c r="AB73" i="2" s="1"/>
  <c r="AA398" i="2"/>
  <c r="AA73" i="2" s="1"/>
  <c r="T398" i="2"/>
  <c r="T73" i="2" s="1"/>
  <c r="S398" i="2"/>
  <c r="S73" i="2" s="1"/>
  <c r="R398" i="2"/>
  <c r="R73" i="2" s="1"/>
  <c r="Q398" i="2"/>
  <c r="Q73" i="2" s="1"/>
  <c r="N398" i="2"/>
  <c r="N73" i="2" s="1"/>
  <c r="M398" i="2"/>
  <c r="M73" i="2" s="1"/>
  <c r="L398" i="2"/>
  <c r="L73" i="2" s="1"/>
  <c r="K398" i="2"/>
  <c r="K73" i="2" s="1"/>
  <c r="J398" i="2"/>
  <c r="J73" i="2" s="1"/>
  <c r="I398" i="2"/>
  <c r="I73" i="2" s="1"/>
  <c r="H398" i="2"/>
  <c r="H73" i="2" s="1"/>
  <c r="G398" i="2"/>
  <c r="G73" i="2" s="1"/>
  <c r="F398" i="2"/>
  <c r="F73" i="2" s="1"/>
  <c r="E398" i="2"/>
  <c r="E73" i="2" s="1"/>
  <c r="D398" i="2"/>
  <c r="D73" i="2" s="1"/>
  <c r="C398" i="2"/>
  <c r="C73" i="2" s="1"/>
  <c r="Z402" i="2"/>
  <c r="Y402" i="2"/>
  <c r="X402" i="2"/>
  <c r="W402" i="2"/>
  <c r="V402" i="2"/>
  <c r="Z400" i="2"/>
  <c r="Y400" i="2"/>
  <c r="X400" i="2"/>
  <c r="W400" i="2"/>
  <c r="V400" i="2"/>
  <c r="U400" i="2"/>
  <c r="Z406" i="2"/>
  <c r="Y406" i="2"/>
  <c r="X406" i="2"/>
  <c r="W406" i="2"/>
  <c r="V406" i="2"/>
  <c r="U406" i="2"/>
  <c r="AF81" i="2"/>
  <c r="AE81" i="2"/>
  <c r="AD81" i="2"/>
  <c r="AC81" i="2"/>
  <c r="AB81" i="2"/>
  <c r="AB75" i="2" s="1"/>
  <c r="AA81" i="2"/>
  <c r="AA75" i="2" s="1"/>
  <c r="T81" i="2"/>
  <c r="T75" i="2" s="1"/>
  <c r="S81" i="2"/>
  <c r="S75" i="2" s="1"/>
  <c r="R81" i="2"/>
  <c r="R75" i="2" s="1"/>
  <c r="Q81" i="2"/>
  <c r="Q75" i="2" s="1"/>
  <c r="P81" i="2"/>
  <c r="O81" i="2"/>
  <c r="N81" i="2"/>
  <c r="N75" i="2" s="1"/>
  <c r="M81" i="2"/>
  <c r="L81" i="2"/>
  <c r="L75" i="2" s="1"/>
  <c r="K81" i="2"/>
  <c r="K75" i="2" s="1"/>
  <c r="J81" i="2"/>
  <c r="J75" i="2" s="1"/>
  <c r="I81" i="2"/>
  <c r="I75" i="2" s="1"/>
  <c r="H81" i="2"/>
  <c r="H75" i="2" s="1"/>
  <c r="G81" i="2"/>
  <c r="G75" i="2" s="1"/>
  <c r="F81" i="2"/>
  <c r="F75" i="2" s="1"/>
  <c r="E81" i="2"/>
  <c r="D81" i="2"/>
  <c r="D75" i="2" s="1"/>
  <c r="C81" i="2"/>
  <c r="C75" i="2" s="1"/>
  <c r="Z79" i="2"/>
  <c r="Y79" i="2"/>
  <c r="X79" i="2"/>
  <c r="W79" i="2"/>
  <c r="V79" i="2"/>
  <c r="U79" i="2"/>
  <c r="Z77" i="2"/>
  <c r="Y77" i="2"/>
  <c r="X77" i="2"/>
  <c r="W77" i="2"/>
  <c r="V77" i="2"/>
  <c r="U77" i="2"/>
  <c r="Z82" i="2"/>
  <c r="Y82" i="2"/>
  <c r="X82" i="2"/>
  <c r="W82" i="2"/>
  <c r="V82" i="2"/>
  <c r="U82" i="2"/>
  <c r="AF52" i="2"/>
  <c r="AE52" i="2"/>
  <c r="AB52" i="2"/>
  <c r="AA52" i="2"/>
  <c r="T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Z56" i="2"/>
  <c r="Y56" i="2"/>
  <c r="X56" i="2"/>
  <c r="W56" i="2"/>
  <c r="V56" i="2"/>
  <c r="U56" i="2"/>
  <c r="Z54" i="2"/>
  <c r="Y54" i="2"/>
  <c r="X54" i="2"/>
  <c r="W54" i="2"/>
  <c r="V54" i="2"/>
  <c r="U54" i="2"/>
  <c r="Z45" i="2"/>
  <c r="Y45" i="2"/>
  <c r="X45" i="2"/>
  <c r="W45" i="2"/>
  <c r="V45" i="2"/>
  <c r="U45" i="2"/>
  <c r="AF43" i="2"/>
  <c r="AE43" i="2"/>
  <c r="AD43" i="2"/>
  <c r="AC43" i="2"/>
  <c r="AB43" i="2"/>
  <c r="AA43" i="2"/>
  <c r="T43" i="2"/>
  <c r="S43" i="2"/>
  <c r="R43" i="2"/>
  <c r="Q43" i="2"/>
  <c r="P43" i="2"/>
  <c r="O43" i="2"/>
  <c r="O469" i="2" s="1"/>
  <c r="N43" i="2"/>
  <c r="M43" i="2"/>
  <c r="L43" i="2"/>
  <c r="K43" i="2"/>
  <c r="J43" i="2"/>
  <c r="I43" i="2"/>
  <c r="H43" i="2"/>
  <c r="G43" i="2"/>
  <c r="F43" i="2"/>
  <c r="E43" i="2"/>
  <c r="D43" i="2"/>
  <c r="C43" i="2"/>
  <c r="Z44" i="2"/>
  <c r="Y44" i="2"/>
  <c r="X44" i="2"/>
  <c r="W44" i="2"/>
  <c r="V44" i="2"/>
  <c r="U36" i="2"/>
  <c r="V36" i="2"/>
  <c r="W36" i="2"/>
  <c r="X36" i="2"/>
  <c r="Y36" i="2"/>
  <c r="Z36" i="2"/>
  <c r="AF33" i="2"/>
  <c r="AF473" i="2" s="1"/>
  <c r="AE33" i="2"/>
  <c r="AE473" i="2" s="1"/>
  <c r="AD33" i="2"/>
  <c r="AD473" i="2" s="1"/>
  <c r="AC33" i="2"/>
  <c r="AC473" i="2" s="1"/>
  <c r="AB33" i="2"/>
  <c r="AB473" i="2" s="1"/>
  <c r="AA33" i="2"/>
  <c r="AA473" i="2" s="1"/>
  <c r="T33" i="2"/>
  <c r="T473" i="2" s="1"/>
  <c r="S33" i="2"/>
  <c r="S473" i="2" s="1"/>
  <c r="R33" i="2"/>
  <c r="R473" i="2" s="1"/>
  <c r="Q33" i="2"/>
  <c r="Q473" i="2" s="1"/>
  <c r="P33" i="2"/>
  <c r="P473" i="2" s="1"/>
  <c r="O33" i="2"/>
  <c r="O473" i="2" s="1"/>
  <c r="N33" i="2"/>
  <c r="M33" i="2"/>
  <c r="M27" i="2" s="1"/>
  <c r="L33" i="2"/>
  <c r="L27" i="2" s="1"/>
  <c r="K33" i="2"/>
  <c r="J33" i="2"/>
  <c r="I33" i="2"/>
  <c r="I496" i="2" s="1"/>
  <c r="H33" i="2"/>
  <c r="G33" i="2"/>
  <c r="F33" i="2"/>
  <c r="E33" i="2"/>
  <c r="D33" i="2"/>
  <c r="C33" i="2"/>
  <c r="Z34" i="2"/>
  <c r="Y34" i="2"/>
  <c r="X34" i="2"/>
  <c r="W34" i="2"/>
  <c r="V34" i="2"/>
  <c r="U34" i="2"/>
  <c r="Z29" i="2"/>
  <c r="Y29" i="2"/>
  <c r="X29" i="2"/>
  <c r="W29" i="2"/>
  <c r="V29" i="2"/>
  <c r="U29" i="2"/>
  <c r="Z17" i="2"/>
  <c r="Y17" i="2"/>
  <c r="X17" i="2"/>
  <c r="W17" i="2"/>
  <c r="V17" i="2"/>
  <c r="U17" i="2"/>
  <c r="Z22" i="2"/>
  <c r="Y22" i="2"/>
  <c r="X22" i="2"/>
  <c r="W22" i="2"/>
  <c r="V22" i="2"/>
  <c r="U22" i="2"/>
  <c r="Z19" i="2"/>
  <c r="Y19" i="2"/>
  <c r="X19" i="2"/>
  <c r="W19" i="2"/>
  <c r="V19" i="2"/>
  <c r="U19" i="2"/>
  <c r="J433" i="2" l="1"/>
  <c r="N433" i="2"/>
  <c r="C473" i="2"/>
  <c r="F433" i="2"/>
  <c r="G433" i="2"/>
  <c r="K433" i="2"/>
  <c r="C433" i="2"/>
  <c r="D433" i="2"/>
  <c r="H433" i="2"/>
  <c r="E433" i="2"/>
  <c r="I433" i="2"/>
  <c r="M433" i="2"/>
  <c r="L433" i="2"/>
  <c r="L469" i="2"/>
  <c r="J469" i="2"/>
  <c r="M469" i="2"/>
  <c r="K469" i="2"/>
  <c r="W477" i="2"/>
  <c r="I469" i="2"/>
  <c r="N469" i="2"/>
  <c r="C469" i="2"/>
  <c r="U477" i="2"/>
  <c r="Z416" i="2"/>
  <c r="Z415" i="2"/>
  <c r="U419" i="2"/>
  <c r="L473" i="2"/>
  <c r="D473" i="2"/>
  <c r="I473" i="2"/>
  <c r="J473" i="2"/>
  <c r="E473" i="2"/>
  <c r="K473" i="2"/>
  <c r="G473" i="2"/>
  <c r="F473" i="2"/>
  <c r="H473" i="2"/>
  <c r="M473" i="2"/>
  <c r="V477" i="2"/>
  <c r="X477" i="2"/>
  <c r="Z477" i="2"/>
  <c r="Y477" i="2"/>
  <c r="AC472" i="2"/>
  <c r="Q469" i="2"/>
  <c r="AA469" i="2"/>
  <c r="AE469" i="2"/>
  <c r="F472" i="2"/>
  <c r="R472" i="2"/>
  <c r="AB472" i="2"/>
  <c r="P469" i="2"/>
  <c r="T469" i="2"/>
  <c r="AD469" i="2"/>
  <c r="L472" i="2"/>
  <c r="P41" i="2"/>
  <c r="P39" i="2" s="1"/>
  <c r="P472" i="2"/>
  <c r="T472" i="2"/>
  <c r="AD472" i="2"/>
  <c r="R469" i="2"/>
  <c r="AB469" i="2"/>
  <c r="AF469" i="2"/>
  <c r="Q472" i="2"/>
  <c r="AA472" i="2"/>
  <c r="AE472" i="2"/>
  <c r="S469" i="2"/>
  <c r="AC469" i="2"/>
  <c r="S472" i="2"/>
  <c r="D408" i="2"/>
  <c r="H408" i="2"/>
  <c r="L408" i="2"/>
  <c r="L499" i="2" s="1"/>
  <c r="P408" i="2"/>
  <c r="T408" i="2"/>
  <c r="AD408" i="2"/>
  <c r="J408" i="2"/>
  <c r="N408" i="2"/>
  <c r="R408" i="2"/>
  <c r="X457" i="2"/>
  <c r="V457" i="2"/>
  <c r="D472" i="2"/>
  <c r="H472" i="2"/>
  <c r="F41" i="2"/>
  <c r="R41" i="2"/>
  <c r="R39" i="2" s="1"/>
  <c r="AB41" i="2"/>
  <c r="AF41" i="2"/>
  <c r="AD41" i="2"/>
  <c r="F469" i="2"/>
  <c r="N472" i="2"/>
  <c r="J472" i="2"/>
  <c r="H41" i="2"/>
  <c r="T41" i="2"/>
  <c r="T39" i="2" s="1"/>
  <c r="F408" i="2"/>
  <c r="AB408" i="2"/>
  <c r="V466" i="2"/>
  <c r="Z466" i="2"/>
  <c r="C472" i="2"/>
  <c r="C470" i="2" s="1"/>
  <c r="G472" i="2"/>
  <c r="K472" i="2"/>
  <c r="O472" i="2"/>
  <c r="O470" i="2" s="1"/>
  <c r="O483" i="2" s="1"/>
  <c r="E27" i="2"/>
  <c r="I27" i="2"/>
  <c r="Q27" i="2"/>
  <c r="AA27" i="2"/>
  <c r="AE27" i="2"/>
  <c r="E41" i="2"/>
  <c r="Q41" i="2"/>
  <c r="Q39" i="2" s="1"/>
  <c r="AA41" i="2"/>
  <c r="AE41" i="2"/>
  <c r="C41" i="2"/>
  <c r="G41" i="2"/>
  <c r="U47" i="2"/>
  <c r="Y47" i="2"/>
  <c r="W47" i="2"/>
  <c r="Y58" i="2"/>
  <c r="W58" i="2"/>
  <c r="G469" i="2"/>
  <c r="K408" i="2"/>
  <c r="E408" i="2"/>
  <c r="I408" i="2"/>
  <c r="M408" i="2"/>
  <c r="M499" i="2" s="1"/>
  <c r="Q408" i="2"/>
  <c r="AA408" i="2"/>
  <c r="AE408" i="2"/>
  <c r="U457" i="2"/>
  <c r="E469" i="2"/>
  <c r="G408" i="2"/>
  <c r="AC408" i="2"/>
  <c r="Z457" i="2"/>
  <c r="M472" i="2"/>
  <c r="AC41" i="2"/>
  <c r="C408" i="2"/>
  <c r="S408" i="2"/>
  <c r="W457" i="2"/>
  <c r="X466" i="2"/>
  <c r="I472" i="2"/>
  <c r="S41" i="2"/>
  <c r="O408" i="2"/>
  <c r="D469" i="2"/>
  <c r="H469" i="2"/>
  <c r="D41" i="2"/>
  <c r="X441" i="2"/>
  <c r="V441" i="2"/>
  <c r="Z441" i="2"/>
  <c r="E472" i="2"/>
  <c r="O41" i="2"/>
  <c r="O39" i="2" s="1"/>
  <c r="Y81" i="2"/>
  <c r="W410" i="2"/>
  <c r="U410" i="2"/>
  <c r="Y410" i="2"/>
  <c r="W441" i="2"/>
  <c r="U441" i="2"/>
  <c r="Y441" i="2"/>
  <c r="W466" i="2"/>
  <c r="C424" i="2"/>
  <c r="G424" i="2"/>
  <c r="K424" i="2"/>
  <c r="S424" i="2"/>
  <c r="Y424" i="2" s="1"/>
  <c r="AC424" i="2"/>
  <c r="U466" i="2"/>
  <c r="AE398" i="2"/>
  <c r="AE73" i="2" s="1"/>
  <c r="Y405" i="2"/>
  <c r="Y466" i="2"/>
  <c r="Y457" i="2"/>
  <c r="E75" i="2"/>
  <c r="M75" i="2"/>
  <c r="AF75" i="2"/>
  <c r="Z75" i="2" s="1"/>
  <c r="Z81" i="2"/>
  <c r="W419" i="2"/>
  <c r="Y419" i="2"/>
  <c r="W426" i="2"/>
  <c r="U424" i="2"/>
  <c r="U435" i="2"/>
  <c r="Y435" i="2"/>
  <c r="W435" i="2"/>
  <c r="Z405" i="2"/>
  <c r="X410" i="2"/>
  <c r="X419" i="2"/>
  <c r="V419" i="2"/>
  <c r="Z419" i="2"/>
  <c r="Z424" i="2"/>
  <c r="V435" i="2"/>
  <c r="Z435" i="2"/>
  <c r="X435" i="2"/>
  <c r="AF398" i="2"/>
  <c r="AF73" i="2" s="1"/>
  <c r="AE75" i="2"/>
  <c r="Y75" i="2" s="1"/>
  <c r="F27" i="2"/>
  <c r="J27" i="2"/>
  <c r="N27" i="2"/>
  <c r="R27" i="2"/>
  <c r="AB27" i="2"/>
  <c r="AF27" i="2"/>
  <c r="V47" i="2"/>
  <c r="Z47" i="2"/>
  <c r="X47" i="2"/>
  <c r="V410" i="2"/>
  <c r="Z410" i="2"/>
  <c r="U438" i="2"/>
  <c r="Y438" i="2"/>
  <c r="W438" i="2"/>
  <c r="V438" i="2"/>
  <c r="Z438" i="2"/>
  <c r="X438" i="2"/>
  <c r="P75" i="2"/>
  <c r="V75" i="2" s="1"/>
  <c r="V81" i="2"/>
  <c r="X81" i="2"/>
  <c r="AD75" i="2"/>
  <c r="X75" i="2" s="1"/>
  <c r="P398" i="2"/>
  <c r="P73" i="2" s="1"/>
  <c r="V405" i="2"/>
  <c r="X405" i="2"/>
  <c r="AD398" i="2"/>
  <c r="AD73" i="2" s="1"/>
  <c r="O75" i="2"/>
  <c r="U75" i="2" s="1"/>
  <c r="U81" i="2"/>
  <c r="W81" i="2"/>
  <c r="AC75" i="2"/>
  <c r="W75" i="2" s="1"/>
  <c r="O398" i="2"/>
  <c r="O73" i="2" s="1"/>
  <c r="U405" i="2"/>
  <c r="W405" i="2"/>
  <c r="AC398" i="2"/>
  <c r="AC73" i="2" s="1"/>
  <c r="X424" i="2"/>
  <c r="Q424" i="2"/>
  <c r="V424" i="2"/>
  <c r="X426" i="2"/>
  <c r="W431" i="2"/>
  <c r="X431" i="2"/>
  <c r="U426" i="2"/>
  <c r="Y426" i="2"/>
  <c r="V426" i="2"/>
  <c r="Z426" i="2"/>
  <c r="U52" i="2"/>
  <c r="U58" i="2"/>
  <c r="X58" i="2"/>
  <c r="AD52" i="2"/>
  <c r="X52" i="2" s="1"/>
  <c r="V58" i="2"/>
  <c r="S52" i="2"/>
  <c r="Y52" i="2" s="1"/>
  <c r="AC52" i="2"/>
  <c r="W52" i="2" s="1"/>
  <c r="V52" i="2"/>
  <c r="Z52" i="2"/>
  <c r="Z58" i="2"/>
  <c r="E12" i="2"/>
  <c r="I12" i="2"/>
  <c r="M12" i="2"/>
  <c r="G12" i="2"/>
  <c r="K12" i="2"/>
  <c r="C27" i="2"/>
  <c r="G27" i="2"/>
  <c r="K27" i="2"/>
  <c r="O27" i="2"/>
  <c r="S27" i="2"/>
  <c r="AC27" i="2"/>
  <c r="U43" i="2"/>
  <c r="Y43" i="2"/>
  <c r="W43" i="2"/>
  <c r="F12" i="2"/>
  <c r="J12" i="2"/>
  <c r="D12" i="2"/>
  <c r="H12" i="2"/>
  <c r="L12" i="2"/>
  <c r="P12" i="2"/>
  <c r="D27" i="2"/>
  <c r="H27" i="2"/>
  <c r="P27" i="2"/>
  <c r="T27" i="2"/>
  <c r="AD27" i="2"/>
  <c r="V43" i="2"/>
  <c r="Z43" i="2"/>
  <c r="X43" i="2"/>
  <c r="U33" i="2"/>
  <c r="Y33" i="2"/>
  <c r="W33" i="2"/>
  <c r="V33" i="2"/>
  <c r="Z33" i="2"/>
  <c r="X33" i="2"/>
  <c r="U31" i="2"/>
  <c r="Y31" i="2"/>
  <c r="W31" i="2"/>
  <c r="X14" i="2"/>
  <c r="V14" i="2"/>
  <c r="Z14" i="2"/>
  <c r="V31" i="2"/>
  <c r="Z31" i="2"/>
  <c r="X31" i="2"/>
  <c r="W14" i="2"/>
  <c r="U14" i="2"/>
  <c r="Y14" i="2"/>
  <c r="U398" i="2" l="1"/>
  <c r="W398" i="2"/>
  <c r="X398" i="2"/>
  <c r="Z398" i="2"/>
  <c r="Y398" i="2"/>
  <c r="V398" i="2"/>
  <c r="S39" i="2"/>
  <c r="P470" i="2"/>
  <c r="AF408" i="2"/>
  <c r="AF472" i="2"/>
  <c r="Z472" i="2" s="1"/>
  <c r="N499" i="2"/>
  <c r="K499" i="2"/>
  <c r="J499" i="2"/>
  <c r="X27" i="2"/>
  <c r="W27" i="2"/>
  <c r="U469" i="2"/>
  <c r="Z27" i="2"/>
  <c r="Y27" i="2"/>
  <c r="V27" i="2"/>
  <c r="U27" i="2"/>
  <c r="V469" i="2"/>
  <c r="X469" i="2"/>
  <c r="W469" i="2"/>
  <c r="Y469" i="2"/>
  <c r="V455" i="2"/>
  <c r="F470" i="2"/>
  <c r="F483" i="2" s="1"/>
  <c r="L470" i="2"/>
  <c r="L483" i="2" s="1"/>
  <c r="H470" i="2"/>
  <c r="U455" i="2"/>
  <c r="G470" i="2"/>
  <c r="Z433" i="2"/>
  <c r="I470" i="2"/>
  <c r="J470" i="2"/>
  <c r="J483" i="2" s="1"/>
  <c r="M470" i="2"/>
  <c r="M483" i="2" s="1"/>
  <c r="D470" i="2"/>
  <c r="Z455" i="2"/>
  <c r="X455" i="2"/>
  <c r="E470" i="2"/>
  <c r="E483" i="2" s="1"/>
  <c r="K470" i="2"/>
  <c r="K483" i="2" s="1"/>
  <c r="X433" i="2"/>
  <c r="W433" i="2"/>
  <c r="W455" i="2"/>
  <c r="U433" i="2"/>
  <c r="V433" i="2"/>
  <c r="Y433" i="2"/>
  <c r="Y472" i="2"/>
  <c r="Z469" i="2"/>
  <c r="X472" i="2"/>
  <c r="U472" i="2"/>
  <c r="Y455" i="2"/>
  <c r="W424" i="2"/>
  <c r="V472" i="2"/>
  <c r="W472" i="2"/>
  <c r="H141" i="1"/>
  <c r="G141" i="1"/>
  <c r="F141" i="1"/>
  <c r="E141" i="1"/>
  <c r="I483" i="2" l="1"/>
  <c r="I474" i="2"/>
  <c r="C483" i="2"/>
  <c r="H483" i="2"/>
  <c r="P483" i="2"/>
  <c r="D483" i="2"/>
  <c r="G483" i="2"/>
  <c r="H147" i="1"/>
  <c r="G147" i="1"/>
  <c r="F147" i="1"/>
  <c r="E147" i="1"/>
  <c r="D147" i="1"/>
  <c r="I14" i="1" l="1"/>
  <c r="I12" i="1" s="1"/>
  <c r="H14" i="1"/>
  <c r="H12" i="1" s="1"/>
  <c r="G14" i="1"/>
  <c r="G12" i="1" s="1"/>
  <c r="E14" i="1"/>
  <c r="E12" i="1" s="1"/>
  <c r="D14" i="1"/>
  <c r="D12" i="1" s="1"/>
  <c r="H157" i="1" l="1"/>
  <c r="G157" i="1"/>
  <c r="E157" i="1" l="1"/>
  <c r="I157" i="1"/>
  <c r="F157" i="1"/>
  <c r="I74" i="1" l="1"/>
  <c r="H74" i="1"/>
  <c r="G74" i="1"/>
  <c r="F74" i="1"/>
  <c r="E74" i="1"/>
  <c r="D74" i="1"/>
  <c r="V421" i="2" l="1"/>
  <c r="W421" i="2"/>
  <c r="X421" i="2"/>
  <c r="Y421" i="2"/>
  <c r="Z421" i="2"/>
  <c r="U421" i="2"/>
  <c r="V381" i="2"/>
  <c r="W381" i="2"/>
  <c r="X381" i="2"/>
  <c r="Y381" i="2"/>
  <c r="Z381" i="2"/>
  <c r="U381" i="2"/>
  <c r="V364" i="2"/>
  <c r="W364" i="2"/>
  <c r="X364" i="2"/>
  <c r="Y364" i="2"/>
  <c r="Z364" i="2"/>
  <c r="U364" i="2"/>
  <c r="V347" i="2"/>
  <c r="W347" i="2"/>
  <c r="X347" i="2"/>
  <c r="Y347" i="2"/>
  <c r="Z347" i="2"/>
  <c r="U347" i="2"/>
  <c r="V330" i="2"/>
  <c r="W330" i="2"/>
  <c r="X330" i="2"/>
  <c r="Y330" i="2"/>
  <c r="Z330" i="2"/>
  <c r="U330" i="2"/>
  <c r="V313" i="2"/>
  <c r="W313" i="2"/>
  <c r="X313" i="2"/>
  <c r="Y313" i="2"/>
  <c r="Z313" i="2"/>
  <c r="U313" i="2"/>
  <c r="V296" i="2"/>
  <c r="W296" i="2"/>
  <c r="X296" i="2"/>
  <c r="Y296" i="2"/>
  <c r="Z296" i="2"/>
  <c r="U296" i="2"/>
  <c r="V279" i="2"/>
  <c r="W279" i="2"/>
  <c r="X279" i="2"/>
  <c r="Y279" i="2"/>
  <c r="Z279" i="2"/>
  <c r="U279" i="2"/>
  <c r="V262" i="2"/>
  <c r="W262" i="2"/>
  <c r="X262" i="2"/>
  <c r="Y262" i="2"/>
  <c r="Z262" i="2"/>
  <c r="U262" i="2"/>
  <c r="V245" i="2"/>
  <c r="W245" i="2"/>
  <c r="X245" i="2"/>
  <c r="Y245" i="2"/>
  <c r="Z245" i="2"/>
  <c r="U245" i="2"/>
  <c r="V228" i="2"/>
  <c r="W228" i="2"/>
  <c r="X228" i="2"/>
  <c r="Y228" i="2"/>
  <c r="Z228" i="2"/>
  <c r="U228" i="2"/>
  <c r="V211" i="2"/>
  <c r="W211" i="2"/>
  <c r="X211" i="2"/>
  <c r="Y211" i="2"/>
  <c r="Z211" i="2"/>
  <c r="U211" i="2"/>
  <c r="V194" i="2"/>
  <c r="W194" i="2"/>
  <c r="X194" i="2"/>
  <c r="Y194" i="2"/>
  <c r="Z194" i="2"/>
  <c r="U194" i="2"/>
  <c r="V177" i="2"/>
  <c r="W177" i="2"/>
  <c r="X177" i="2"/>
  <c r="Y177" i="2"/>
  <c r="Z177" i="2"/>
  <c r="U177" i="2"/>
  <c r="V160" i="2"/>
  <c r="W160" i="2"/>
  <c r="X160" i="2"/>
  <c r="Y160" i="2"/>
  <c r="Z160" i="2"/>
  <c r="U160" i="2"/>
  <c r="V143" i="2"/>
  <c r="W143" i="2"/>
  <c r="X143" i="2"/>
  <c r="Y143" i="2"/>
  <c r="Z143" i="2"/>
  <c r="U143" i="2"/>
  <c r="V126" i="2"/>
  <c r="W126" i="2"/>
  <c r="X126" i="2"/>
  <c r="Y126" i="2"/>
  <c r="Z126" i="2"/>
  <c r="U126" i="2"/>
  <c r="V109" i="2"/>
  <c r="W109" i="2"/>
  <c r="X109" i="2"/>
  <c r="Y109" i="2"/>
  <c r="Z109" i="2"/>
  <c r="U109" i="2"/>
  <c r="W92" i="2"/>
  <c r="X92" i="2"/>
  <c r="Y92" i="2"/>
  <c r="Z92" i="2"/>
  <c r="V92" i="2"/>
  <c r="U92" i="2"/>
  <c r="V49" i="2"/>
  <c r="W49" i="2"/>
  <c r="X49" i="2"/>
  <c r="Y49" i="2"/>
  <c r="Z49" i="2"/>
  <c r="U49" i="2"/>
  <c r="D31" i="1" l="1"/>
  <c r="F31" i="1"/>
  <c r="H31" i="1"/>
  <c r="I31" i="1"/>
  <c r="J64" i="9" l="1"/>
  <c r="K64" i="9"/>
  <c r="L64" i="9"/>
  <c r="M64" i="9"/>
  <c r="N64" i="9"/>
  <c r="O64" i="9"/>
  <c r="J65" i="9"/>
  <c r="K65" i="9"/>
  <c r="L65" i="9"/>
  <c r="M65" i="9"/>
  <c r="N65" i="9"/>
  <c r="O65" i="9"/>
  <c r="J66" i="9"/>
  <c r="K66" i="9"/>
  <c r="L66" i="9"/>
  <c r="M66" i="9"/>
  <c r="N66" i="9"/>
  <c r="O66" i="9"/>
  <c r="J67" i="9"/>
  <c r="K67" i="9"/>
  <c r="L67" i="9"/>
  <c r="M67" i="9"/>
  <c r="N67" i="9"/>
  <c r="O67" i="9"/>
  <c r="J68" i="9"/>
  <c r="K68" i="9"/>
  <c r="L68" i="9"/>
  <c r="M68" i="9"/>
  <c r="N68" i="9"/>
  <c r="O68" i="9"/>
  <c r="K63" i="9"/>
  <c r="L63" i="9"/>
  <c r="M63" i="9"/>
  <c r="N63" i="9"/>
  <c r="O63" i="9"/>
  <c r="J63" i="9"/>
  <c r="K48" i="9"/>
  <c r="L48" i="9"/>
  <c r="M48" i="9"/>
  <c r="N48" i="9"/>
  <c r="O48" i="9"/>
  <c r="K49" i="9"/>
  <c r="L49" i="9"/>
  <c r="M49" i="9"/>
  <c r="N49" i="9"/>
  <c r="O49" i="9"/>
  <c r="K50" i="9"/>
  <c r="L50" i="9"/>
  <c r="M50" i="9"/>
  <c r="N50" i="9"/>
  <c r="O50" i="9"/>
  <c r="K51" i="9"/>
  <c r="L51" i="9"/>
  <c r="M51" i="9"/>
  <c r="N51" i="9"/>
  <c r="O51" i="9"/>
  <c r="K52" i="9"/>
  <c r="L52" i="9"/>
  <c r="M52" i="9"/>
  <c r="N52" i="9"/>
  <c r="O52" i="9"/>
  <c r="K53" i="9"/>
  <c r="L53" i="9"/>
  <c r="M53" i="9"/>
  <c r="N53" i="9"/>
  <c r="O53" i="9"/>
  <c r="L54" i="9"/>
  <c r="Q54" i="9" s="1"/>
  <c r="M54" i="9"/>
  <c r="N54" i="9"/>
  <c r="O54" i="9"/>
  <c r="J49" i="9"/>
  <c r="J50" i="9"/>
  <c r="J51" i="9"/>
  <c r="J52" i="9"/>
  <c r="J53" i="9"/>
  <c r="J48" i="9"/>
  <c r="K38" i="9"/>
  <c r="L38" i="9"/>
  <c r="M38" i="9"/>
  <c r="N38" i="9"/>
  <c r="O38" i="9"/>
  <c r="K39" i="9"/>
  <c r="L39" i="9"/>
  <c r="M39" i="9"/>
  <c r="N39" i="9"/>
  <c r="O39" i="9"/>
  <c r="K40" i="9"/>
  <c r="L40" i="9"/>
  <c r="M40" i="9"/>
  <c r="N40" i="9"/>
  <c r="O40" i="9"/>
  <c r="K41" i="9"/>
  <c r="L41" i="9"/>
  <c r="M41" i="9"/>
  <c r="N41" i="9"/>
  <c r="O41" i="9"/>
  <c r="K42" i="9"/>
  <c r="L42" i="9"/>
  <c r="M42" i="9"/>
  <c r="N42" i="9"/>
  <c r="O42" i="9"/>
  <c r="K43" i="9"/>
  <c r="L43" i="9"/>
  <c r="M43" i="9"/>
  <c r="N43" i="9"/>
  <c r="O43" i="9"/>
  <c r="K44" i="9"/>
  <c r="L44" i="9"/>
  <c r="M44" i="9"/>
  <c r="N44" i="9"/>
  <c r="O44" i="9"/>
  <c r="K45" i="9"/>
  <c r="L45" i="9"/>
  <c r="M45" i="9"/>
  <c r="N45" i="9"/>
  <c r="O45" i="9"/>
  <c r="J39" i="9"/>
  <c r="J40" i="9"/>
  <c r="J41" i="9"/>
  <c r="J42" i="9"/>
  <c r="J43" i="9"/>
  <c r="J44" i="9"/>
  <c r="J45" i="9"/>
  <c r="J38" i="9"/>
  <c r="K23" i="9"/>
  <c r="L23" i="9"/>
  <c r="M23" i="9"/>
  <c r="N23" i="9"/>
  <c r="O23" i="9"/>
  <c r="K24" i="9"/>
  <c r="L24" i="9"/>
  <c r="M24" i="9"/>
  <c r="N24" i="9"/>
  <c r="O24" i="9"/>
  <c r="K25" i="9"/>
  <c r="L25" i="9"/>
  <c r="M25" i="9"/>
  <c r="N25" i="9"/>
  <c r="O25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K32" i="9"/>
  <c r="L32" i="9"/>
  <c r="M32" i="9"/>
  <c r="N32" i="9"/>
  <c r="O32" i="9"/>
  <c r="K33" i="9"/>
  <c r="L33" i="9"/>
  <c r="M33" i="9"/>
  <c r="N33" i="9"/>
  <c r="O33" i="9"/>
  <c r="K34" i="9"/>
  <c r="L34" i="9"/>
  <c r="M34" i="9"/>
  <c r="N34" i="9"/>
  <c r="O34" i="9"/>
  <c r="J24" i="9"/>
  <c r="J25" i="9"/>
  <c r="J26" i="9"/>
  <c r="J27" i="9"/>
  <c r="J28" i="9"/>
  <c r="J29" i="9"/>
  <c r="J30" i="9"/>
  <c r="J31" i="9"/>
  <c r="J32" i="9"/>
  <c r="J33" i="9"/>
  <c r="J34" i="9"/>
  <c r="J23" i="9"/>
  <c r="L18" i="9"/>
  <c r="M18" i="9"/>
  <c r="N18" i="9"/>
  <c r="O18" i="9"/>
  <c r="K19" i="9"/>
  <c r="L19" i="9"/>
  <c r="M19" i="9"/>
  <c r="N19" i="9"/>
  <c r="O19" i="9"/>
  <c r="K20" i="9"/>
  <c r="L20" i="9"/>
  <c r="M20" i="9"/>
  <c r="N20" i="9"/>
  <c r="O20" i="9"/>
  <c r="K21" i="9"/>
  <c r="L21" i="9"/>
  <c r="M21" i="9"/>
  <c r="N21" i="9"/>
  <c r="O21" i="9"/>
  <c r="J19" i="9"/>
  <c r="J20" i="9"/>
  <c r="J21" i="9"/>
  <c r="J35" i="9" s="1"/>
  <c r="J15" i="9"/>
  <c r="K15" i="9"/>
  <c r="L15" i="9"/>
  <c r="M15" i="9"/>
  <c r="N15" i="9"/>
  <c r="O15" i="9"/>
  <c r="K16" i="9"/>
  <c r="P16" i="9" s="1"/>
  <c r="L16" i="9"/>
  <c r="M16" i="9"/>
  <c r="N16" i="9"/>
  <c r="O16" i="9"/>
  <c r="K14" i="9"/>
  <c r="L14" i="9"/>
  <c r="M14" i="9"/>
  <c r="N14" i="9"/>
  <c r="O14" i="9"/>
  <c r="J14" i="9"/>
  <c r="U408" i="2"/>
  <c r="Y408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A381" i="2"/>
  <c r="AB381" i="2"/>
  <c r="AC381" i="2"/>
  <c r="AD381" i="2"/>
  <c r="AE381" i="2"/>
  <c r="AF381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A364" i="2"/>
  <c r="AB364" i="2"/>
  <c r="AC364" i="2"/>
  <c r="AD364" i="2"/>
  <c r="AE364" i="2"/>
  <c r="AF364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A347" i="2"/>
  <c r="AB347" i="2"/>
  <c r="AC347" i="2"/>
  <c r="AD347" i="2"/>
  <c r="AE347" i="2"/>
  <c r="AF347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A330" i="2"/>
  <c r="AB330" i="2"/>
  <c r="AC330" i="2"/>
  <c r="AD330" i="2"/>
  <c r="AE330" i="2"/>
  <c r="AF330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A313" i="2"/>
  <c r="AB313" i="2"/>
  <c r="AC313" i="2"/>
  <c r="AD313" i="2"/>
  <c r="AE313" i="2"/>
  <c r="AF313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A296" i="2"/>
  <c r="AB296" i="2"/>
  <c r="AC296" i="2"/>
  <c r="AD296" i="2"/>
  <c r="AE296" i="2"/>
  <c r="AF296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A279" i="2"/>
  <c r="AB279" i="2"/>
  <c r="AC279" i="2"/>
  <c r="AD279" i="2"/>
  <c r="AE279" i="2"/>
  <c r="AF279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A262" i="2"/>
  <c r="AB262" i="2"/>
  <c r="AC262" i="2"/>
  <c r="AD262" i="2"/>
  <c r="AE262" i="2"/>
  <c r="AF262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A245" i="2"/>
  <c r="AB245" i="2"/>
  <c r="AC245" i="2"/>
  <c r="AD245" i="2"/>
  <c r="AE245" i="2"/>
  <c r="AF245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A228" i="2"/>
  <c r="AB228" i="2"/>
  <c r="AC228" i="2"/>
  <c r="AD228" i="2"/>
  <c r="AE228" i="2"/>
  <c r="AF228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A211" i="2"/>
  <c r="AB211" i="2"/>
  <c r="AC211" i="2"/>
  <c r="AD211" i="2"/>
  <c r="AE211" i="2"/>
  <c r="AF211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A194" i="2"/>
  <c r="AB194" i="2"/>
  <c r="AC194" i="2"/>
  <c r="AD194" i="2"/>
  <c r="AE194" i="2"/>
  <c r="AF194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A177" i="2"/>
  <c r="AB177" i="2"/>
  <c r="AC177" i="2"/>
  <c r="AD177" i="2"/>
  <c r="AE177" i="2"/>
  <c r="AF177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A160" i="2"/>
  <c r="AB160" i="2"/>
  <c r="AC160" i="2"/>
  <c r="AD160" i="2"/>
  <c r="AE160" i="2"/>
  <c r="AF160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A143" i="2"/>
  <c r="AB143" i="2"/>
  <c r="AC143" i="2"/>
  <c r="AD143" i="2"/>
  <c r="AE143" i="2"/>
  <c r="AF143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A126" i="2"/>
  <c r="AB126" i="2"/>
  <c r="AC126" i="2"/>
  <c r="AD126" i="2"/>
  <c r="AE126" i="2"/>
  <c r="AF126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A109" i="2"/>
  <c r="AB109" i="2"/>
  <c r="AC109" i="2"/>
  <c r="AD109" i="2"/>
  <c r="AE109" i="2"/>
  <c r="AF109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A92" i="2"/>
  <c r="AB92" i="2"/>
  <c r="AC92" i="2"/>
  <c r="AD92" i="2"/>
  <c r="AE92" i="2"/>
  <c r="AF92" i="2"/>
  <c r="I11" i="2"/>
  <c r="J11" i="2"/>
  <c r="T68" i="9" l="1"/>
  <c r="P68" i="9"/>
  <c r="R68" i="9"/>
  <c r="X452" i="2"/>
  <c r="Y449" i="2"/>
  <c r="U449" i="2"/>
  <c r="Z446" i="2"/>
  <c r="V446" i="2"/>
  <c r="U446" i="2"/>
  <c r="J500" i="2"/>
  <c r="W452" i="2"/>
  <c r="X449" i="2"/>
  <c r="Y446" i="2"/>
  <c r="Y452" i="2"/>
  <c r="U452" i="2"/>
  <c r="Z449" i="2"/>
  <c r="V449" i="2"/>
  <c r="W446" i="2"/>
  <c r="Z452" i="2"/>
  <c r="V452" i="2"/>
  <c r="W449" i="2"/>
  <c r="X446" i="2"/>
  <c r="M39" i="2"/>
  <c r="I39" i="2"/>
  <c r="K39" i="2"/>
  <c r="N39" i="2"/>
  <c r="L39" i="2"/>
  <c r="J39" i="2"/>
  <c r="S54" i="9"/>
  <c r="T54" i="9"/>
  <c r="R54" i="9"/>
  <c r="P54" i="9"/>
  <c r="S53" i="9"/>
  <c r="S68" i="9"/>
  <c r="Q68" i="9"/>
  <c r="T63" i="9"/>
  <c r="S67" i="9"/>
  <c r="S65" i="9"/>
  <c r="Q66" i="9"/>
  <c r="Q64" i="9"/>
  <c r="T53" i="9"/>
  <c r="S63" i="9"/>
  <c r="T67" i="9"/>
  <c r="R67" i="9"/>
  <c r="P67" i="9"/>
  <c r="T66" i="9"/>
  <c r="R66" i="9"/>
  <c r="P66" i="9"/>
  <c r="T65" i="9"/>
  <c r="R65" i="9"/>
  <c r="P65" i="9"/>
  <c r="T64" i="9"/>
  <c r="R64" i="9"/>
  <c r="P64" i="9"/>
  <c r="L69" i="9"/>
  <c r="Q63" i="9"/>
  <c r="P63" i="9"/>
  <c r="R53" i="9"/>
  <c r="R63" i="9"/>
  <c r="Q67" i="9"/>
  <c r="S66" i="9"/>
  <c r="Q65" i="9"/>
  <c r="S64" i="9"/>
  <c r="T16" i="9"/>
  <c r="S16" i="9"/>
  <c r="K46" i="9"/>
  <c r="Q16" i="9"/>
  <c r="L46" i="9"/>
  <c r="Q44" i="9"/>
  <c r="P53" i="9"/>
  <c r="N61" i="9"/>
  <c r="P29" i="9"/>
  <c r="O46" i="9"/>
  <c r="T44" i="9"/>
  <c r="T29" i="9"/>
  <c r="N46" i="9"/>
  <c r="S44" i="9"/>
  <c r="R16" i="9"/>
  <c r="M46" i="9"/>
  <c r="R44" i="9"/>
  <c r="Q53" i="9"/>
  <c r="S21" i="9"/>
  <c r="N35" i="9"/>
  <c r="Q21" i="9"/>
  <c r="L35" i="9"/>
  <c r="O35" i="9"/>
  <c r="T21" i="9"/>
  <c r="M35" i="9"/>
  <c r="R21" i="9"/>
  <c r="K35" i="9"/>
  <c r="P21" i="9"/>
  <c r="S29" i="9"/>
  <c r="Q29" i="9"/>
  <c r="R29" i="9"/>
  <c r="J46" i="9"/>
  <c r="P44" i="9"/>
  <c r="O61" i="9"/>
  <c r="L61" i="9"/>
  <c r="J61" i="9"/>
  <c r="Z408" i="2"/>
  <c r="V408" i="2"/>
  <c r="X41" i="2"/>
  <c r="X408" i="2"/>
  <c r="W408" i="2"/>
  <c r="W41" i="2"/>
  <c r="Z41" i="2"/>
  <c r="V41" i="2"/>
  <c r="Y41" i="2"/>
  <c r="U41" i="2"/>
  <c r="AD39" i="2"/>
  <c r="AB39" i="2"/>
  <c r="F39" i="2"/>
  <c r="O55" i="9"/>
  <c r="N55" i="9"/>
  <c r="L55" i="9"/>
  <c r="AF39" i="2"/>
  <c r="H39" i="2"/>
  <c r="J69" i="9"/>
  <c r="M69" i="9"/>
  <c r="N69" i="9"/>
  <c r="O69" i="9"/>
  <c r="K69" i="9"/>
  <c r="M55" i="9"/>
  <c r="K55" i="9"/>
  <c r="J55" i="9"/>
  <c r="D39" i="2"/>
  <c r="M61" i="9"/>
  <c r="K61" i="9"/>
  <c r="I497" i="2"/>
  <c r="I499" i="2" s="1"/>
  <c r="AE39" i="2"/>
  <c r="AC39" i="2"/>
  <c r="AA39" i="2"/>
  <c r="U39" i="2" s="1"/>
  <c r="G39" i="2"/>
  <c r="E39" i="2"/>
  <c r="C39" i="2"/>
  <c r="C11" i="2"/>
  <c r="D11" i="2"/>
  <c r="E11" i="2"/>
  <c r="F11" i="2"/>
  <c r="G11" i="2"/>
  <c r="H11" i="2"/>
  <c r="K11" i="2"/>
  <c r="L11" i="2"/>
  <c r="M11" i="2"/>
  <c r="P11" i="2"/>
  <c r="P468" i="2" s="1"/>
  <c r="AL35" i="8"/>
  <c r="AM35" i="8"/>
  <c r="AN35" i="8"/>
  <c r="AO35" i="8"/>
  <c r="AP35" i="8"/>
  <c r="AQ35" i="8"/>
  <c r="AR35" i="8"/>
  <c r="AS35" i="8"/>
  <c r="AT35" i="8"/>
  <c r="AJ35" i="8"/>
  <c r="D35" i="8"/>
  <c r="E35" i="8"/>
  <c r="F35" i="8"/>
  <c r="G35" i="8"/>
  <c r="H35" i="8"/>
  <c r="I35" i="8"/>
  <c r="J35" i="8"/>
  <c r="K35" i="8"/>
  <c r="L35" i="8"/>
  <c r="M35" i="8"/>
  <c r="N35" i="8"/>
  <c r="O35" i="8"/>
  <c r="AG35" i="8"/>
  <c r="AH35" i="8"/>
  <c r="C35" i="8"/>
  <c r="J56" i="9" l="1"/>
  <c r="C468" i="2"/>
  <c r="C474" i="2" s="1"/>
  <c r="G468" i="2"/>
  <c r="F468" i="2"/>
  <c r="E468" i="2"/>
  <c r="H468" i="2"/>
  <c r="D468" i="2"/>
  <c r="M500" i="2"/>
  <c r="L500" i="2"/>
  <c r="I500" i="2"/>
  <c r="K500" i="2"/>
  <c r="T61" i="9"/>
  <c r="P61" i="9"/>
  <c r="R69" i="9"/>
  <c r="T35" i="9"/>
  <c r="Q61" i="9"/>
  <c r="Q69" i="9"/>
  <c r="P69" i="9"/>
  <c r="R61" i="9"/>
  <c r="S61" i="9"/>
  <c r="Q35" i="9"/>
  <c r="R55" i="9"/>
  <c r="T55" i="9"/>
  <c r="R35" i="9"/>
  <c r="T69" i="9"/>
  <c r="Q55" i="9"/>
  <c r="P35" i="9"/>
  <c r="P55" i="9"/>
  <c r="S69" i="9"/>
  <c r="S55" i="9"/>
  <c r="S35" i="9"/>
  <c r="W39" i="2"/>
  <c r="V39" i="2"/>
  <c r="Y73" i="2"/>
  <c r="Z73" i="2"/>
  <c r="V73" i="2"/>
  <c r="X73" i="2"/>
  <c r="U73" i="2"/>
  <c r="W73" i="2"/>
  <c r="X39" i="2"/>
  <c r="Z39" i="2"/>
  <c r="Y39" i="2"/>
  <c r="K56" i="9" l="1"/>
  <c r="P56" i="9" s="1"/>
  <c r="P46" i="9"/>
  <c r="I475" i="2"/>
  <c r="E474" i="2"/>
  <c r="E475" i="2"/>
  <c r="L474" i="2"/>
  <c r="L475" i="2"/>
  <c r="H474" i="2"/>
  <c r="H475" i="2"/>
  <c r="M474" i="2"/>
  <c r="M475" i="2"/>
  <c r="F474" i="2"/>
  <c r="F475" i="2"/>
  <c r="C475" i="2"/>
  <c r="J474" i="2"/>
  <c r="J475" i="2"/>
  <c r="G474" i="2"/>
  <c r="G475" i="2"/>
  <c r="K474" i="2"/>
  <c r="K475" i="2"/>
  <c r="D474" i="2"/>
  <c r="D475" i="2"/>
  <c r="P474" i="2"/>
  <c r="P475" i="2"/>
  <c r="L56" i="9" l="1"/>
  <c r="Q56" i="9" s="1"/>
  <c r="Q46" i="9"/>
  <c r="M56" i="9" l="1"/>
  <c r="R56" i="9" s="1"/>
  <c r="R46" i="9"/>
  <c r="N56" i="9" l="1"/>
  <c r="S56" i="9" s="1"/>
  <c r="S46" i="9"/>
  <c r="O56" i="9"/>
  <c r="T46" i="9"/>
  <c r="T56" i="9" l="1"/>
  <c r="G9" i="12"/>
  <c r="G27" i="12" s="1"/>
  <c r="N473" i="2" l="1"/>
  <c r="N470" i="2" s="1"/>
  <c r="N483" i="2" s="1"/>
  <c r="T470" i="2"/>
  <c r="Q12" i="2"/>
  <c r="Q11" i="2" s="1"/>
  <c r="Q468" i="2" s="1"/>
  <c r="R470" i="2"/>
  <c r="R483" i="2" s="1"/>
  <c r="R12" i="2"/>
  <c r="R11" i="2" s="1"/>
  <c r="R468" i="2" s="1"/>
  <c r="O11" i="2"/>
  <c r="O468" i="2" s="1"/>
  <c r="N12" i="2"/>
  <c r="N11" i="2" s="1"/>
  <c r="S12" i="2"/>
  <c r="S11" i="2" s="1"/>
  <c r="S468" i="2" s="1"/>
  <c r="T12" i="2"/>
  <c r="T11" i="2" s="1"/>
  <c r="T468" i="2" s="1"/>
  <c r="N500" i="2" l="1"/>
  <c r="T475" i="2"/>
  <c r="O475" i="2"/>
  <c r="Q470" i="2"/>
  <c r="Q475" i="2"/>
  <c r="S475" i="2"/>
  <c r="T474" i="2"/>
  <c r="S470" i="2"/>
  <c r="R475" i="2"/>
  <c r="T483" i="2"/>
  <c r="O474" i="2"/>
  <c r="R474" i="2"/>
  <c r="N475" i="2" l="1"/>
  <c r="N474" i="2"/>
  <c r="S474" i="2"/>
  <c r="S483" i="2"/>
  <c r="Q474" i="2"/>
  <c r="Q483" i="2"/>
  <c r="Z20" i="2"/>
  <c r="V20" i="2"/>
  <c r="Y20" i="2"/>
  <c r="W20" i="2"/>
  <c r="Y473" i="2"/>
  <c r="U20" i="2"/>
  <c r="X20" i="2"/>
  <c r="V473" i="2"/>
  <c r="AE12" i="2"/>
  <c r="AE11" i="2" s="1"/>
  <c r="AE468" i="2" s="1"/>
  <c r="AC12" i="2"/>
  <c r="W12" i="2" s="1"/>
  <c r="AB12" i="2"/>
  <c r="V12" i="2" s="1"/>
  <c r="W473" i="2"/>
  <c r="AF12" i="2"/>
  <c r="Z12" i="2" s="1"/>
  <c r="AF470" i="2"/>
  <c r="Z470" i="2" s="1"/>
  <c r="U473" i="2"/>
  <c r="X473" i="2"/>
  <c r="AD12" i="2"/>
  <c r="X12" i="2" s="1"/>
  <c r="AA12" i="2"/>
  <c r="U12" i="2" s="1"/>
  <c r="AD11" i="2" l="1"/>
  <c r="AA11" i="2"/>
  <c r="AA468" i="2" s="1"/>
  <c r="AB470" i="2"/>
  <c r="V470" i="2" s="1"/>
  <c r="AE470" i="2"/>
  <c r="AE483" i="2" s="1"/>
  <c r="Y483" i="2" s="1"/>
  <c r="Z473" i="2"/>
  <c r="AD470" i="2"/>
  <c r="AD483" i="2" s="1"/>
  <c r="X483" i="2" s="1"/>
  <c r="AA470" i="2"/>
  <c r="AC470" i="2"/>
  <c r="AC483" i="2" s="1"/>
  <c r="W483" i="2" s="1"/>
  <c r="Y11" i="2"/>
  <c r="Y468" i="2"/>
  <c r="Y12" i="2"/>
  <c r="AF483" i="2"/>
  <c r="Z483" i="2" s="1"/>
  <c r="AF11" i="2"/>
  <c r="AF468" i="2" s="1"/>
  <c r="AB11" i="2"/>
  <c r="AB468" i="2" s="1"/>
  <c r="AC11" i="2"/>
  <c r="AC468" i="2" s="1"/>
  <c r="X11" i="2" l="1"/>
  <c r="AD468" i="2"/>
  <c r="X468" i="2" s="1"/>
  <c r="U468" i="2"/>
  <c r="U11" i="2"/>
  <c r="AA483" i="2"/>
  <c r="U483" i="2" s="1"/>
  <c r="U470" i="2"/>
  <c r="AB483" i="2"/>
  <c r="V483" i="2" s="1"/>
  <c r="Y470" i="2"/>
  <c r="X470" i="2"/>
  <c r="W470" i="2"/>
  <c r="W11" i="2"/>
  <c r="W468" i="2"/>
  <c r="Z11" i="2"/>
  <c r="Z468" i="2"/>
  <c r="V11" i="2"/>
  <c r="V468" i="2"/>
</calcChain>
</file>

<file path=xl/sharedStrings.xml><?xml version="1.0" encoding="utf-8"?>
<sst xmlns="http://schemas.openxmlformats.org/spreadsheetml/2006/main" count="976" uniqueCount="503">
  <si>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</si>
  <si>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</si>
  <si>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</si>
  <si>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</si>
  <si>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</si>
  <si>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</si>
  <si>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</si>
  <si>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</si>
  <si>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</si>
  <si>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</si>
  <si>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</si>
  <si>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</si>
  <si>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</si>
  <si>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</si>
  <si>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</si>
  <si>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</si>
  <si>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</si>
  <si>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</si>
  <si>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</si>
  <si>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</si>
  <si>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</si>
  <si>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</si>
  <si>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</si>
  <si>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</si>
  <si>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</si>
  <si>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</si>
  <si>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</si>
  <si>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</si>
  <si>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</si>
  <si>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</si>
  <si>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</si>
  <si>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</si>
  <si>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</si>
  <si>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</si>
  <si>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</si>
  <si>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</si>
  <si>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тыс. м3</t>
  </si>
  <si>
    <t>т</t>
  </si>
  <si>
    <t>тыс.шт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</si>
  <si>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</si>
  <si>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</si>
  <si>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</si>
  <si>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</si>
  <si>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</si>
  <si>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</si>
  <si>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</si>
  <si>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</si>
  <si>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</si>
  <si>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</si>
  <si>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</si>
  <si>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</si>
  <si>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</si>
  <si>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</si>
  <si>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</si>
  <si>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</si>
  <si>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</si>
  <si>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</si>
  <si>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>Прогноз на:</t>
  </si>
  <si>
    <t>Промышленное производство:</t>
  </si>
  <si>
    <t>Индекс промышленного производства - всего***:</t>
  </si>
  <si>
    <t>Прибыль (убыток) до налогообложения, 
млн. руб.</t>
  </si>
  <si>
    <t>Произведено продукции в натуральном выражении</t>
  </si>
  <si>
    <t>№ п/п</t>
  </si>
  <si>
    <t>Число действующих микропредприятий - всего</t>
  </si>
  <si>
    <t>Среднесписочная численность работников (без внешних совместителей) по полному кругу организаций,</t>
  </si>
  <si>
    <t>Среднемесячная начисленная заработная плата (без выплат социального характера) по полному кругу организаций,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</si>
  <si>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</si>
  <si>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</si>
  <si>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</si>
  <si>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</si>
  <si>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</si>
  <si>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</si>
  <si>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</si>
  <si>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</si>
  <si>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</si>
  <si>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</si>
  <si>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</si>
  <si>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</si>
  <si>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</si>
  <si>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</si>
  <si>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</si>
  <si>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</si>
  <si>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</si>
  <si>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</si>
  <si>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</si>
  <si>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</si>
  <si>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</si>
  <si>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</si>
  <si>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</si>
  <si>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</si>
  <si>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</si>
  <si>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</si>
  <si>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</si>
  <si>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</si>
  <si>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</si>
  <si>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</si>
  <si>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</si>
  <si>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</si>
  <si>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</si>
  <si>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</si>
  <si>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</si>
  <si>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</si>
  <si>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</si>
  <si>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</si>
  <si>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</si>
  <si>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</si>
  <si>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</si>
  <si>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</si>
  <si>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</si>
  <si>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</si>
  <si>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</si>
  <si>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</si>
  <si>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</si>
  <si>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</si>
  <si>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</si>
  <si>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</si>
  <si>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</si>
  <si>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</si>
  <si>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</si>
  <si>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</si>
  <si>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</si>
  <si>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</si>
  <si>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</si>
  <si>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</si>
  <si>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</si>
  <si>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</si>
  <si>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</si>
  <si>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</si>
  <si>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</si>
  <si>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</si>
  <si>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</si>
  <si>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</si>
  <si>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</si>
  <si>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</si>
  <si>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</si>
  <si>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</si>
  <si>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</si>
  <si>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</si>
  <si>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</si>
  <si>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</si>
  <si>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</si>
  <si>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</si>
  <si>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</si>
  <si>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</si>
  <si>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</si>
  <si>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</si>
  <si>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</si>
  <si>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</si>
  <si>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</si>
  <si>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</si>
  <si>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</si>
  <si>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</si>
  <si>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</si>
  <si>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</si>
  <si>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</si>
  <si>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</si>
  <si>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</si>
  <si>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</si>
  <si>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</si>
  <si>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</si>
  <si>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</si>
  <si>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</si>
  <si>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</si>
  <si>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</si>
  <si>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</si>
  <si>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</si>
  <si>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</si>
  <si>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</si>
  <si>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</si>
  <si>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</si>
  <si>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</si>
  <si>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</si>
  <si>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</si>
  <si>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</si>
  <si>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</si>
  <si>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</si>
  <si>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</si>
  <si>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</si>
  <si>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</si>
  <si>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</si>
  <si>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</si>
  <si>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</si>
  <si>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</si>
  <si>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</si>
  <si>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</si>
  <si>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</si>
  <si>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</si>
  <si>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</si>
  <si>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</si>
  <si>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</si>
  <si>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</si>
  <si>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</si>
  <si>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</si>
  <si>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</si>
  <si>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</si>
  <si>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</si>
  <si>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</si>
  <si>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</si>
  <si>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</si>
  <si>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</si>
  <si>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</si>
  <si>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</si>
  <si>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</si>
  <si>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</si>
  <si>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</si>
  <si>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</si>
  <si>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</si>
  <si>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</si>
  <si>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</si>
  <si>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</si>
  <si>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</si>
  <si>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</si>
  <si>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</si>
  <si>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</si>
  <si>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</si>
  <si>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</si>
  <si>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</si>
  <si>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</si>
  <si>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</si>
  <si>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</si>
  <si>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</si>
  <si>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</si>
  <si>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</si>
  <si>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</si>
  <si>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</si>
  <si>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Торговля оптовая и розничная; ремонт автотранспортных средств и мотоциклов (G) - всего</t>
  </si>
  <si>
    <t>Деятельность в области информации и связи (J) - всего</t>
  </si>
  <si>
    <t>Добыча угля</t>
  </si>
  <si>
    <t>Добыча металлических руд</t>
  </si>
  <si>
    <t>Добыча прочих полезных ископаемых</t>
  </si>
  <si>
    <t xml:space="preserve"> Доломит некальцинированный, тыс.т</t>
  </si>
  <si>
    <t>Транспортировка и хранение</t>
  </si>
  <si>
    <t>Деятельность в области информации и связи</t>
  </si>
  <si>
    <t>Производство прочей неметаллической минеральной продукции</t>
  </si>
  <si>
    <t>млн. курпич.</t>
  </si>
  <si>
    <t>тыс.кв.м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</si>
  <si>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</si>
  <si>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</si>
  <si>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</si>
  <si>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Тысяча гигакалорий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</si>
  <si>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</si>
  <si>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</si>
  <si>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</si>
  <si>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кг.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</si>
  <si>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</si>
  <si>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</si>
  <si>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</si>
  <si>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</si>
  <si>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</si>
  <si>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</si>
  <si>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</si>
  <si>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</si>
  <si>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</si>
  <si>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Объем отгруженных товаров собственного производства, выполненных работ и услуг собственными силами (В+C+D+E)</t>
  </si>
  <si>
    <t>Филиал "Разрез "Тулунуголь" ООО "КВСУ"</t>
  </si>
  <si>
    <t>ООО "Кедр"</t>
  </si>
  <si>
    <t>ООО "Стройпром"</t>
  </si>
  <si>
    <t>д. Казакова</t>
  </si>
  <si>
    <t>г. Тулун</t>
  </si>
  <si>
    <t>Азейское, Алгатуйское, Гадалейское сельские поселения</t>
  </si>
  <si>
    <t>Тулунский район</t>
  </si>
  <si>
    <t>ООО "Казачка Ия"</t>
  </si>
  <si>
    <t>Филиал "Тулунский" АО "Дорожная служба Иркутской области"</t>
  </si>
  <si>
    <t>г. Тулун, Тулунский, Куйтунский районы</t>
  </si>
  <si>
    <t>ООО "Монолит"</t>
  </si>
  <si>
    <t>ООО "Парижское"</t>
  </si>
  <si>
    <t>ООО "Урожай"</t>
  </si>
  <si>
    <t>ООО "Шерагульское"</t>
  </si>
  <si>
    <t>д. Афанасьева</t>
  </si>
  <si>
    <t>д. Новая Деревня</t>
  </si>
  <si>
    <t>д. Булюшкина</t>
  </si>
  <si>
    <t>с. Шерагул</t>
  </si>
  <si>
    <t>КФХ</t>
  </si>
  <si>
    <t>ООО "Дельта"</t>
  </si>
  <si>
    <t>ООО ГГК "Билибино"</t>
  </si>
  <si>
    <t>Кирейское сельское поселение</t>
  </si>
  <si>
    <t>МКУ "Обслуживающий центр"</t>
  </si>
  <si>
    <t xml:space="preserve">г. Тулун </t>
  </si>
  <si>
    <t>МУСХП "Центральное"</t>
  </si>
  <si>
    <t>Азейское, Алгатуйское, Бурхунское, Будаговское, Писаревское, Шерагульское сельские поселения</t>
  </si>
  <si>
    <t>ООО "Теплосервис"</t>
  </si>
  <si>
    <t>УФПС Иркутской области - Филиал ФГУП "Почта России" Тулунский Почтамт</t>
  </si>
  <si>
    <t>Тулунское райпо</t>
  </si>
  <si>
    <t>МКУ "Центр методического и финансового сопровождения образовательных учреждений Тулунского муниципального района"</t>
  </si>
  <si>
    <t>Торговля оптовая и розничная; ремонт автотранспортных средств и мотоциклов (без ИП)</t>
  </si>
  <si>
    <t>Растениеводство и животноводство, охота и предоставление соответствующих услуг в этих областях (с КФХ)</t>
  </si>
  <si>
    <t>Азейское</t>
  </si>
  <si>
    <t>Алгатуйское</t>
  </si>
  <si>
    <t>Аршанское</t>
  </si>
  <si>
    <t>Афанасьевское</t>
  </si>
  <si>
    <t>Будаговское</t>
  </si>
  <si>
    <t>Бурхунское</t>
  </si>
  <si>
    <t>Владимирское</t>
  </si>
  <si>
    <t>Гадалейское</t>
  </si>
  <si>
    <t>Гуранское</t>
  </si>
  <si>
    <t>Евдокимовское</t>
  </si>
  <si>
    <t>Едогонское</t>
  </si>
  <si>
    <t>Икейское</t>
  </si>
  <si>
    <t>Ишидейское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</si>
  <si>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</si>
  <si>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</si>
  <si>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</si>
  <si>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</si>
  <si>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</si>
  <si>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</si>
  <si>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</si>
  <si>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</si>
  <si>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</si>
  <si>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Шерагульское</t>
  </si>
  <si>
    <t>Управление (ОМС)</t>
  </si>
  <si>
    <t>Количество индивидуальных предпринимателей (с КФХ)</t>
  </si>
  <si>
    <t>Крупные и средние предприятия:</t>
  </si>
  <si>
    <t>Малые предприятия:</t>
  </si>
  <si>
    <t>Микропредприятия:</t>
  </si>
  <si>
    <t>Микропредприяти:</t>
  </si>
  <si>
    <t>Удельный вес микропредприятий, %</t>
  </si>
  <si>
    <t>ПРОВЕРКА</t>
  </si>
  <si>
    <t>Бюджетная сфера, всего:</t>
  </si>
  <si>
    <t xml:space="preserve">Образование </t>
  </si>
  <si>
    <t>Управление</t>
  </si>
  <si>
    <t>Культура</t>
  </si>
  <si>
    <t>Общеобразовательные учреждения (школы, д/с)</t>
  </si>
  <si>
    <t>Учреждения культуры</t>
  </si>
  <si>
    <t>Органы местного самоуправления</t>
  </si>
  <si>
    <t>г. Тулун, Тулунский район</t>
  </si>
  <si>
    <t>Выручка от реализации продукции, работ, услуг (в действующих ценах) предприятий малого бизнеса (с учетом микропредприятий и КФХ)</t>
  </si>
  <si>
    <t>Уд. вес выручки микропредприятий в выручке  в целом по МО</t>
  </si>
  <si>
    <t>Образование (с МКУ "Центр МиФСОУ ТМР")</t>
  </si>
  <si>
    <t>Среднемесячная начисленная заработная плата работников малых предприятий (с учетом микропредприятий и КФХ)</t>
  </si>
  <si>
    <t>Малые предприятия (с микропредприятиями и КФХ), всего:</t>
  </si>
  <si>
    <t>Удельный вес малых предприятий (с микропредприятиями и КФХ), %</t>
  </si>
  <si>
    <t>Фонд начисленной заработной платы работников малых предприятий (с учетом микропредприятий и КФХ)</t>
  </si>
  <si>
    <t xml:space="preserve">В том числе из общей численности работающих численность работников малых предприятий (с учетом микропредприятий и КФХ) - всего, </t>
  </si>
  <si>
    <t>Филиал "Разрез "Тулунуголь" ООО "КВСУ, Тулунский район, с. Алгатуй, ул. Школьная, 14</t>
  </si>
  <si>
    <t>Уд. вес выручки предприятий малого бизнеса (с учетом микропредприятий и КФХ) в выручке  в целом по МО</t>
  </si>
  <si>
    <t>2022 г.</t>
  </si>
  <si>
    <t>ООО "Геопрофиль"</t>
  </si>
  <si>
    <t>г.Тулун</t>
  </si>
  <si>
    <t>2020г.</t>
  </si>
  <si>
    <t>2021г.</t>
  </si>
  <si>
    <t>2022г.</t>
  </si>
  <si>
    <t>1.</t>
  </si>
  <si>
    <t>Водоснабжение; водоотведение, организация сбора и утилизации отходов, деятельность по ликвидации загрязнений (Е):</t>
  </si>
  <si>
    <t>Кадастровая стоимость земельных участков, признаваемых объектом налогообложения - всего</t>
  </si>
  <si>
    <t>Строительство (F) - всего</t>
  </si>
  <si>
    <t>Водоснабжение; водоотведение, организация сбора и утилизации отходов, деятельность по ликвидации загрязнений (Е) - всего</t>
  </si>
  <si>
    <t>Транспортировка и хранение (H) - всего</t>
  </si>
  <si>
    <t>Расчет индексов производства продукции
по элементарному виду деятельности,  исходя из динамики по товарам-представителям</t>
  </si>
  <si>
    <t>тыс. куб.м</t>
  </si>
  <si>
    <t>Камень природный дробленный, тыс. куб.м</t>
  </si>
  <si>
    <t>Блоки стеновые силикатные, миллион условных кирпичей</t>
  </si>
  <si>
    <t>ГВт.ч
 (млн. Квт.ч.)</t>
  </si>
  <si>
    <t>Электроэнергия, произведенная тепловыми электростанциями, гигаватт-час (миллион киловатт-часов)</t>
  </si>
  <si>
    <t>Электроэнергия, произведенная гидроэлектростанциями, гигаватт-час (миллион киловатт-часов)</t>
  </si>
  <si>
    <t>Энергия тепловая, отпущенная тепловыми электроцентралями (ТЭЦ), тысяча гигакалорий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</si>
  <si>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</si>
  <si>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</si>
  <si>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ИТОГО:</t>
  </si>
  <si>
    <t>Лесоматериалы лиственных пород, за исключением тропических пород, тысяча плотных кубических метров</t>
  </si>
  <si>
    <t>Древесина топливная, тысяча плотных кубических метров</t>
  </si>
  <si>
    <t>Блоки и прочие изделия сборные строительные для зданий и сооружений из цемента, бетона или искусственного камня, тыс. куб.м</t>
  </si>
  <si>
    <t>Изделия из гипса строительные, тыс.кв.м</t>
  </si>
  <si>
    <t>Растворы строительные, тыс. куб.м</t>
  </si>
  <si>
    <t>Бетон, готовый для заливки (товарный бетон), тыс. куб.м</t>
  </si>
  <si>
    <t>Уголь, за исключением антрацита, угля коксующегося и угля бурого, тыс.т</t>
  </si>
  <si>
    <t>Уголь обогащенный, за исключением антрацита, угля коксующегося и угля бурого (лигнита), тыс.т</t>
  </si>
  <si>
    <t>Уголь бурый рядовой (лигнит), тыс.т</t>
  </si>
  <si>
    <t>Руда железная товарная необогащенная, тыс.т</t>
  </si>
  <si>
    <t>Концентрат железорудный, тыс.т</t>
  </si>
  <si>
    <t>Руды и концентраты серебряные, кг</t>
  </si>
  <si>
    <t>Руды и концентраты золотосодержащие, кг</t>
  </si>
  <si>
    <t>Гранит, песчаник и прочий камень для памятников или строительства, тыс.т</t>
  </si>
  <si>
    <t>Гипс, тыс.т</t>
  </si>
  <si>
    <t>Пески природные, тыс. куб.м</t>
  </si>
  <si>
    <t>Гранулы каменные, крошка и порошок, тыс. куб.м</t>
  </si>
  <si>
    <t>Гравий, тыс. куб.м</t>
  </si>
  <si>
    <t>Щебень, тыс. куб.м</t>
  </si>
  <si>
    <t>Смеси песчано-гравийные, тыс. куб.м</t>
  </si>
  <si>
    <t>Торф фрезерный для сельского хозяйства, тыс.т</t>
  </si>
  <si>
    <t>Соль молотая, т</t>
  </si>
  <si>
    <t>Вода морская, т</t>
  </si>
  <si>
    <t>Кирпич керамический неогнеупорный строительный, миллион условных кирпичей</t>
  </si>
  <si>
    <t>Портландцемент, цемент глиноземистый, цемент шлаковый и аналогичные гидравлические цементы, тыс.т</t>
  </si>
  <si>
    <t>Плиты из цемента, бетона или искусственного камня, тыс.кв.м</t>
  </si>
  <si>
    <t>Энергия тепловая, отпущенная котельными, тысяча гигакалорий</t>
  </si>
  <si>
    <t xml:space="preserve">Пар и горячая вода, тысяча гигакалорий </t>
  </si>
  <si>
    <t>…</t>
  </si>
  <si>
    <t>2023 год</t>
  </si>
  <si>
    <t>2023 г.</t>
  </si>
  <si>
    <t>2023г.</t>
  </si>
  <si>
    <t>Выручка от реализации продукции, работ, услуг (в действующих ценах) по полному кругу организаций (без ИП)</t>
  </si>
  <si>
    <t>Индивидуальные предприниматели и КФХ</t>
  </si>
  <si>
    <t>Среднемесячная заработная плата, руб.</t>
  </si>
  <si>
    <t>2024 год</t>
  </si>
  <si>
    <t>Валовый выпуск продукции в сельхозорганизациях (с КФХ)</t>
  </si>
  <si>
    <t>2024 г.</t>
  </si>
  <si>
    <t>СПССК "Заря"</t>
  </si>
  <si>
    <t>МУП "Афанасьевское"</t>
  </si>
  <si>
    <t>2024г.</t>
  </si>
  <si>
    <t>факт 2020</t>
  </si>
  <si>
    <t>в том числе по видам экономической деятельности:</t>
  </si>
  <si>
    <t>Деятельность в области культуры, спорта, организации досуга и развлечений (с МКУ "Обслуживающий центр"), в том числе:</t>
  </si>
  <si>
    <t>с. Икей, д. Паберега, с. Едогон, с. Шерагул, д. Нижний Бурбук</t>
  </si>
  <si>
    <t>Деятельность гостиниц и предприятий общественного питания (I ) - всего</t>
  </si>
  <si>
    <t>продукция № 2</t>
  </si>
  <si>
    <t>и т.д.</t>
  </si>
  <si>
    <t>Выпуск продукции в натуральном выражении
 (в соотв. ед.)</t>
  </si>
  <si>
    <t>продукция № 3</t>
  </si>
  <si>
    <t>сумма убытков</t>
  </si>
  <si>
    <t>Прибыль прибыльных предприятий с учётом предприят.МБ</t>
  </si>
  <si>
    <t>Всего за 2023-2025 гг., 
в т.ч. по годам:</t>
  </si>
  <si>
    <t>2025 год</t>
  </si>
  <si>
    <t>Факт 
2021 года</t>
  </si>
  <si>
    <t>Факт 
2021 г.</t>
  </si>
  <si>
    <t>2025 г.</t>
  </si>
  <si>
    <t>*</t>
  </si>
  <si>
    <t>ООО "Присаянье плюс"</t>
  </si>
  <si>
    <t>2025г.</t>
  </si>
  <si>
    <t>не отчитались</t>
  </si>
  <si>
    <t>не отчитываются</t>
  </si>
  <si>
    <t xml:space="preserve">Прочие </t>
  </si>
  <si>
    <t>с. Алгатуй</t>
  </si>
  <si>
    <t>итого</t>
  </si>
  <si>
    <t>ПРОВЕРКА (=строка 484)</t>
  </si>
  <si>
    <t>Алгатуй</t>
  </si>
  <si>
    <t>1 вариант (КОНСЕРВАТИВНЫЙ)</t>
  </si>
  <si>
    <t>2 вариант -(БАЗОВЫЙ)</t>
  </si>
  <si>
    <t xml:space="preserve">1 вариант (КОНСЕРВАТИВНЫЙ) </t>
  </si>
  <si>
    <t xml:space="preserve">2 вариант (БАЗОВЫЙ) </t>
  </si>
  <si>
    <t>факт 2021</t>
  </si>
  <si>
    <t>оценка 2022</t>
  </si>
  <si>
    <t>Перечень инвестиционных проектов, реализация которых предполагается в 2023-2025 гг.</t>
  </si>
  <si>
    <t>Прогноз социально-экономического развитя муниципального образования "Тулунский район" на 2024-2026 гг.</t>
  </si>
  <si>
    <t>Факт 
2022 года</t>
  </si>
  <si>
    <t>Оценка 
2023 года</t>
  </si>
  <si>
    <t>2026 год</t>
  </si>
  <si>
    <t>Оценка 
2023 г.</t>
  </si>
  <si>
    <t>2026 г.</t>
  </si>
  <si>
    <t>Прогноз на 2024-2026 гг.</t>
  </si>
  <si>
    <t>2026г.</t>
  </si>
  <si>
    <t>Доходы бюджета, тыс. руб.</t>
  </si>
  <si>
    <t>Расходы бюджета, тыс.руб.</t>
  </si>
  <si>
    <t>факт 2022</t>
  </si>
  <si>
    <t>оценка 2023</t>
  </si>
  <si>
    <t>Отдельные показатели прогноза развития муниципальных образований поселенческого уровня на 2024-2026 годы*</t>
  </si>
  <si>
    <t>Факт 
2022 г.</t>
  </si>
  <si>
    <r>
      <t xml:space="preserve">Сводный перечень инвестиционных проектов, реализация которых предполагается в 2024-2025 гг. 
</t>
    </r>
    <r>
      <rPr>
        <b/>
        <u/>
        <sz val="16"/>
        <rFont val="Times New Roman"/>
        <family val="1"/>
        <charset val="204"/>
      </rPr>
      <t>МО "Тулунский район"</t>
    </r>
    <r>
      <rPr>
        <b/>
        <sz val="16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(наименование муниципального района, городского округа)</t>
    </r>
  </si>
  <si>
    <t>Всего за 2024-2026 гг., 
в т.ч. по годам:</t>
  </si>
  <si>
    <t>Источники и механизмы финансирования проекта</t>
  </si>
  <si>
    <t>п. Аршан</t>
  </si>
  <si>
    <t>Электроэнергия, гигаватт-час (миллион киловатт-часов) ООО "Ремстройсервис"</t>
  </si>
  <si>
    <t>орехи, т</t>
  </si>
  <si>
    <t>ядро, т</t>
  </si>
  <si>
    <t>Усть-Кульское</t>
  </si>
  <si>
    <t>2.</t>
  </si>
  <si>
    <t>Проект обновления парка основной горнотранспортной техники и вспомогательного оборудования</t>
  </si>
  <si>
    <t xml:space="preserve">Алгатуйское сельское поселение. Иркутская обл., Тулунский район,
с. Алгатуй, ул. Школьная, 14
</t>
  </si>
  <si>
    <t>Филиал «Разрез Тулунуголь» ООО «Компания «Востсибуголь»</t>
  </si>
  <si>
    <t>продукция № 1</t>
  </si>
  <si>
    <t>Иркутская область, г. Тулун, ул. Лыткина, 81</t>
  </si>
  <si>
    <t>3.</t>
  </si>
  <si>
    <t>Владимирское сельское поселение, д. Вознесенск</t>
  </si>
  <si>
    <t>ИП Глава КФХ Гамаюнов А.А.</t>
  </si>
  <si>
    <t>молоко</t>
  </si>
  <si>
    <t>Ишидейское с/п</t>
  </si>
  <si>
    <t>не отчитались. Деятельность приостановлена</t>
  </si>
  <si>
    <t>в стадии ликвидации</t>
  </si>
  <si>
    <t>деятельность приостановлена</t>
  </si>
  <si>
    <t>ИП</t>
  </si>
  <si>
    <t>п. Целинные Земли</t>
  </si>
  <si>
    <t>Культура и спорт (с МКУ "Обслуживающий центр")</t>
  </si>
  <si>
    <t xml:space="preserve"> деятельность в области спорта, отдыха и развлечений</t>
  </si>
  <si>
    <t>деятельность в области спорта, отдыха и развлечений</t>
  </si>
  <si>
    <t>Лесоматериалы хвойных пород, тысяча плотных кубических метров (ООО Дельта)</t>
  </si>
  <si>
    <t>Оценка 2023 г.</t>
  </si>
  <si>
    <t>ГОБУ "Школа - интернат п. Целинные Земли"</t>
  </si>
  <si>
    <t>ТОСЭР г. Тулун: Расширение действующего производства: Комплексная переработка дикорастущего сырья</t>
  </si>
  <si>
    <t>уголь, т</t>
  </si>
  <si>
    <t>Развитие семейной животноводческой фермы по производству молока на базе ИП Глава КФХ "Гамаюнов А.А."</t>
  </si>
  <si>
    <t>ВСЕГО ПО РАЙОНУ</t>
  </si>
  <si>
    <t>272,9 (0,0)</t>
  </si>
  <si>
    <t>252,9 (4,3)</t>
  </si>
  <si>
    <t>238,7 (0,0)</t>
  </si>
  <si>
    <t>257,0 (0,0)</t>
  </si>
  <si>
    <t>272,1 (0,0)</t>
  </si>
  <si>
    <t>291,1 (0,0)</t>
  </si>
  <si>
    <t>Образование (с МКУ "Центр МиФСОУ ТМР", ГОБУ "Школа-интернат п. Целинные Земли")</t>
  </si>
  <si>
    <t>Фонд начисленной заработной платы по полному кругу организаций</t>
  </si>
  <si>
    <t>Розничный товарооборот (с ИП)</t>
  </si>
  <si>
    <t>ООО "Ремстройсервис"</t>
  </si>
  <si>
    <t xml:space="preserve">ВСЕГО по муниципальному образованию: </t>
  </si>
  <si>
    <t>с. Ишидей</t>
  </si>
  <si>
    <t>Образование с ГОБУ "Школа - интернат п. Целинные Земли"</t>
  </si>
  <si>
    <t>Одобрен</t>
  </si>
  <si>
    <t>распоряжением Администрации</t>
  </si>
  <si>
    <t>Тулунского муниципального района</t>
  </si>
  <si>
    <t xml:space="preserve">Приложение № 1 к прогнозу                                            </t>
  </si>
  <si>
    <t>социально-экономического развития</t>
  </si>
  <si>
    <t xml:space="preserve">Приложение № 2 к прогнозу                                            </t>
  </si>
  <si>
    <t xml:space="preserve">Приложение № 3 к прогнозу                                            </t>
  </si>
  <si>
    <t xml:space="preserve">Приложение № 5 к прогнозу                                            </t>
  </si>
  <si>
    <t xml:space="preserve">Приложение № 4 к прогнозу                                            </t>
  </si>
  <si>
    <t>от 15.11.2023 г. № 749-рг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</si>
</sst>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0.000"/>
  </numFmts>
  <fonts count="34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u/>
      <sz val="16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0070C0"/>
      <name val="Times New Roman"/>
      <family val="1"/>
    </font>
    <font>
      <sz val="10"/>
      <color rgb="FF0070C0"/>
      <name val="Arial Cyr"/>
      <charset val="204"/>
    </font>
    <font>
      <b/>
      <i/>
      <sz val="10"/>
      <color rgb="FF0070C0"/>
      <name val="Times New Roman"/>
      <family val="1"/>
      <charset val="204"/>
    </font>
    <font>
      <sz val="10"/>
      <color theme="1"/>
      <name val="Times New Roman"/>
      <family val="1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43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6" fillId="0" borderId="0" xfId="0" applyFont="1" applyBorder="1" applyAlignment="1">
      <alignment vertical="center"/>
    </xf>
    <xf numFmtId="0" fontId="11" fillId="0" borderId="0" xfId="0" applyFont="1" applyFill="1"/>
    <xf numFmtId="0" fontId="8" fillId="0" borderId="0" xfId="0" applyFont="1" applyAlignment="1">
      <alignment horizontal="right" vertical="center" wrapText="1"/>
    </xf>
    <xf numFmtId="0" fontId="3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Border="1"/>
    <xf numFmtId="0" fontId="0" fillId="0" borderId="0" xfId="0" applyBorder="1"/>
    <xf numFmtId="0" fontId="4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0" fontId="13" fillId="0" borderId="0" xfId="0" applyFont="1" applyFill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/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top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/>
    <xf numFmtId="1" fontId="17" fillId="5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8" borderId="0" xfId="0" applyFill="1"/>
    <xf numFmtId="0" fontId="23" fillId="7" borderId="0" xfId="0" applyFont="1" applyFill="1"/>
    <xf numFmtId="0" fontId="0" fillId="7" borderId="0" xfId="0" applyFill="1"/>
    <xf numFmtId="2" fontId="17" fillId="7" borderId="1" xfId="0" applyNumberFormat="1" applyFont="1" applyFill="1" applyBorder="1" applyAlignment="1">
      <alignment horizontal="left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164" fontId="17" fillId="7" borderId="1" xfId="0" applyNumberFormat="1" applyFont="1" applyFill="1" applyBorder="1" applyAlignment="1" applyProtection="1">
      <alignment horizontal="center" vertical="center"/>
      <protection locked="0"/>
    </xf>
    <xf numFmtId="164" fontId="17" fillId="7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7" borderId="0" xfId="0" applyFont="1" applyFill="1"/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49" fontId="28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Font="1"/>
    <xf numFmtId="2" fontId="13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0" fillId="7" borderId="0" xfId="0" applyNumberFormat="1" applyFont="1" applyFill="1" applyAlignment="1">
      <alignment horizontal="lef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/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left" vertical="center" wrapText="1"/>
    </xf>
    <xf numFmtId="10" fontId="0" fillId="7" borderId="0" xfId="0" applyNumberFormat="1" applyFont="1" applyFill="1" applyAlignment="1">
      <alignment horizontal="left" vertical="center" wrapText="1"/>
    </xf>
    <xf numFmtId="0" fontId="18" fillId="7" borderId="0" xfId="0" applyFont="1" applyFill="1" applyAlignment="1">
      <alignment horizontal="left" vertical="center" wrapText="1"/>
    </xf>
    <xf numFmtId="0" fontId="18" fillId="7" borderId="0" xfId="0" applyFont="1" applyFill="1"/>
    <xf numFmtId="0" fontId="3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/>
    <xf numFmtId="0" fontId="23" fillId="6" borderId="0" xfId="0" applyFont="1" applyFill="1" applyAlignment="1">
      <alignment horizontal="left" vertical="center" wrapText="1"/>
    </xf>
    <xf numFmtId="0" fontId="23" fillId="6" borderId="0" xfId="0" applyFont="1" applyFill="1"/>
    <xf numFmtId="0" fontId="23" fillId="0" borderId="0" xfId="0" applyFont="1" applyAlignment="1">
      <alignment horizontal="left" vertical="center" wrapText="1"/>
    </xf>
    <xf numFmtId="0" fontId="23" fillId="7" borderId="0" xfId="0" applyFont="1" applyFill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7" borderId="0" xfId="0" applyFont="1" applyFill="1" applyAlignment="1">
      <alignment horizontal="left"/>
    </xf>
    <xf numFmtId="0" fontId="9" fillId="7" borderId="0" xfId="0" applyFont="1" applyFill="1"/>
    <xf numFmtId="0" fontId="13" fillId="7" borderId="0" xfId="0" applyFont="1" applyFill="1" applyAlignment="1">
      <alignment horizontal="right" vertical="center" wrapText="1"/>
    </xf>
    <xf numFmtId="0" fontId="13" fillId="7" borderId="1" xfId="0" applyFont="1" applyFill="1" applyBorder="1" applyAlignment="1">
      <alignment horizontal="left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164" fontId="17" fillId="7" borderId="1" xfId="0" applyNumberFormat="1" applyFon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164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" xfId="0" applyFont="1" applyFill="1" applyBorder="1" applyAlignment="1" applyProtection="1">
      <alignment horizontal="left" vertical="center" wrapText="1"/>
      <protection locked="0"/>
    </xf>
    <xf numFmtId="164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1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/>
    <xf numFmtId="1" fontId="13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center" vertical="center" wrapText="1"/>
    </xf>
    <xf numFmtId="0" fontId="18" fillId="7" borderId="1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left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164" fontId="0" fillId="7" borderId="0" xfId="0" applyNumberFormat="1" applyFont="1" applyFill="1"/>
    <xf numFmtId="0" fontId="2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13" fillId="2" borderId="8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32" fillId="0" borderId="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right" vertical="top"/>
    </xf>
    <xf numFmtId="0" fontId="4" fillId="7" borderId="0" xfId="0" applyFont="1" applyFill="1" applyAlignment="1">
      <alignment vertical="center" wrapText="1"/>
    </xf>
    <xf numFmtId="0" fontId="17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0" fillId="5" borderId="0" xfId="0" applyFont="1" applyFill="1"/>
    <xf numFmtId="1" fontId="0" fillId="7" borderId="0" xfId="0" applyNumberFormat="1" applyFont="1" applyFill="1" applyBorder="1"/>
    <xf numFmtId="0" fontId="3" fillId="9" borderId="0" xfId="0" applyFont="1" applyFill="1"/>
    <xf numFmtId="0" fontId="0" fillId="9" borderId="0" xfId="0" applyFont="1" applyFill="1"/>
    <xf numFmtId="0" fontId="25" fillId="0" borderId="0" xfId="0" applyFont="1" applyAlignment="1">
      <alignment horizontal="left" vertical="center" wrapText="1"/>
    </xf>
    <xf numFmtId="10" fontId="0" fillId="9" borderId="0" xfId="0" applyNumberFormat="1" applyFont="1" applyFill="1" applyAlignment="1">
      <alignment horizontal="left" vertical="center" wrapText="1"/>
    </xf>
    <xf numFmtId="0" fontId="9" fillId="7" borderId="0" xfId="0" applyFont="1" applyFill="1" applyBorder="1"/>
    <xf numFmtId="0" fontId="3" fillId="7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6" fillId="7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29" fillId="7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164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9" fillId="0" borderId="0" xfId="0" applyFont="1" applyAlignment="1"/>
    <xf numFmtId="0" fontId="3" fillId="7" borderId="0" xfId="0" applyFont="1" applyFill="1" applyAlignment="1">
      <alignment horizontal="right" vertical="top"/>
    </xf>
    <xf numFmtId="0" fontId="9" fillId="7" borderId="0" xfId="0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7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7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>
      <alignment horizontal="left"/>
    </xf>
    <xf numFmtId="0" fontId="17" fillId="7" borderId="0" xfId="0" applyFont="1" applyFill="1" applyBorder="1" applyAlignment="1">
      <alignment horizontal="left"/>
    </xf>
    <xf numFmtId="0" fontId="17" fillId="7" borderId="0" xfId="0" applyFont="1" applyFill="1" applyBorder="1"/>
    <xf numFmtId="0" fontId="13" fillId="7" borderId="0" xfId="0" applyFont="1" applyFill="1" applyBorder="1" applyAlignment="1">
      <alignment horizontal="left"/>
    </xf>
    <xf numFmtId="164" fontId="13" fillId="7" borderId="0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 wrapText="1"/>
    </xf>
    <xf numFmtId="0" fontId="21" fillId="7" borderId="1" xfId="0" applyFont="1" applyFill="1" applyBorder="1"/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/>
    <xf numFmtId="166" fontId="3" fillId="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2" borderId="0" xfId="0" applyFont="1" applyFill="1" applyAlignment="1">
      <alignment horizontal="right"/>
    </xf>
    <xf numFmtId="0" fontId="3" fillId="7" borderId="0" xfId="0" applyFont="1" applyFill="1" applyAlignment="1">
      <alignment horizontal="right" vertical="top"/>
    </xf>
    <xf numFmtId="0" fontId="9" fillId="7" borderId="0" xfId="0" applyFont="1" applyFill="1" applyAlignment="1">
      <alignment horizontal="right" vertical="top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0" xfId="0" applyFont="1" applyFill="1" applyAlignment="1">
      <alignment horizontal="left"/>
    </xf>
    <xf numFmtId="0" fontId="17" fillId="7" borderId="0" xfId="0" applyFont="1" applyFill="1"/>
    <xf numFmtId="0" fontId="3" fillId="7" borderId="0" xfId="0" applyFont="1" applyFill="1" applyAlignment="1">
      <alignment horizontal="right" vertical="center" wrapText="1"/>
    </xf>
    <xf numFmtId="0" fontId="3" fillId="7" borderId="0" xfId="0" applyFont="1" applyFill="1" applyAlignment="1"/>
    <xf numFmtId="0" fontId="3" fillId="7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right" vertical="center" wrapText="1"/>
    </xf>
    <xf numFmtId="0" fontId="3" fillId="7" borderId="0" xfId="0" applyFont="1" applyFill="1" applyAlignment="1"/>
    <xf numFmtId="0" fontId="2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/>
    <xf numFmtId="0" fontId="17" fillId="0" borderId="0" xfId="0" applyFont="1" applyFill="1" applyAlignment="1">
      <alignment horizontal="center" vertical="center" wrapText="1"/>
    </xf>
    <xf numFmtId="0" fontId="21" fillId="0" borderId="0" xfId="0" applyFont="1" applyAlignment="1"/>
    <xf numFmtId="2" fontId="13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/>
    <xf numFmtId="2" fontId="13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5" borderId="2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164" fontId="2" fillId="0" borderId="2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70"/>
  <sheetViews>
    <sheetView view="pageBreakPreview" zoomScale="75" zoomScaleNormal="75" zoomScaleSheetLayoutView="75" workbookViewId="0">
      <pane ySplit="10" topLeftCell="A11" activePane="bottomLeft" state="frozen"/>
      <selection pane="bottomLeft" activeCell="A8" sqref="A8:A10"/>
    </sheetView>
  </sheetViews>
  <sheetFormatPr defaultRowHeight="13.2" x14ac:dyDescent="0.25"/>
  <cols>
    <col min="1" max="1" width="77.5546875" style="115" customWidth="1"/>
    <col min="2" max="2" width="16.88671875" style="115" customWidth="1"/>
    <col min="3" max="3" width="13.88671875" style="115" customWidth="1"/>
    <col min="4" max="4" width="14.109375" style="115" customWidth="1"/>
    <col min="5" max="5" width="13" style="115" customWidth="1"/>
    <col min="6" max="6" width="16.6640625" style="214" customWidth="1"/>
    <col min="7" max="7" width="16.88671875" style="190" customWidth="1"/>
    <col min="8" max="9" width="17.33203125" style="115" bestFit="1" customWidth="1"/>
    <col min="10" max="10" width="11.44140625" style="99" customWidth="1"/>
    <col min="11" max="14" width="8.88671875" style="99"/>
  </cols>
  <sheetData>
    <row r="1" spans="1:14" ht="18" x14ac:dyDescent="0.25">
      <c r="A1" s="320"/>
      <c r="B1" s="320"/>
      <c r="C1" s="320"/>
      <c r="D1" s="295"/>
      <c r="E1" s="295"/>
      <c r="F1" s="295"/>
      <c r="G1" s="327" t="s">
        <v>493</v>
      </c>
      <c r="H1" s="328"/>
      <c r="I1" s="328"/>
    </row>
    <row r="2" spans="1:14" ht="20.25" customHeight="1" x14ac:dyDescent="0.25">
      <c r="A2" s="320"/>
      <c r="B2" s="320"/>
      <c r="C2" s="320"/>
      <c r="D2" s="318"/>
      <c r="E2" s="321"/>
      <c r="F2" s="321"/>
      <c r="G2" s="329" t="s">
        <v>494</v>
      </c>
      <c r="H2" s="329"/>
      <c r="I2" s="329"/>
    </row>
    <row r="3" spans="1:14" ht="18" x14ac:dyDescent="0.25">
      <c r="A3" s="320"/>
      <c r="B3" s="320"/>
      <c r="C3" s="320"/>
      <c r="D3" s="294"/>
      <c r="E3" s="304"/>
      <c r="F3" s="304"/>
      <c r="G3" s="330" t="s">
        <v>495</v>
      </c>
      <c r="H3" s="330"/>
      <c r="I3" s="330"/>
    </row>
    <row r="4" spans="1:14" ht="20.25" customHeight="1" x14ac:dyDescent="0.25">
      <c r="A4" s="320"/>
      <c r="B4" s="320"/>
      <c r="C4" s="320"/>
      <c r="D4" s="318"/>
      <c r="E4" s="321"/>
      <c r="F4" s="321"/>
      <c r="G4" s="329" t="s">
        <v>502</v>
      </c>
      <c r="H4" s="329"/>
      <c r="I4" s="329"/>
    </row>
    <row r="5" spans="1:14" ht="18" customHeight="1" x14ac:dyDescent="0.25">
      <c r="A5" s="320"/>
      <c r="B5" s="320"/>
      <c r="C5" s="320"/>
      <c r="D5" s="320"/>
      <c r="E5" s="320"/>
      <c r="F5" s="322"/>
      <c r="G5" s="322"/>
      <c r="H5" s="320"/>
      <c r="I5" s="320"/>
    </row>
    <row r="6" spans="1:14" ht="21" customHeight="1" x14ac:dyDescent="0.25">
      <c r="A6" s="326" t="s">
        <v>432</v>
      </c>
      <c r="B6" s="326"/>
      <c r="C6" s="326"/>
      <c r="D6" s="326"/>
      <c r="E6" s="326"/>
      <c r="F6" s="326"/>
      <c r="G6" s="326"/>
      <c r="H6" s="326"/>
      <c r="I6" s="326"/>
    </row>
    <row r="7" spans="1:14" ht="17.25" customHeight="1" x14ac:dyDescent="0.25">
      <c r="A7" s="296"/>
      <c r="B7" s="296"/>
      <c r="C7" s="296"/>
      <c r="D7" s="296"/>
      <c r="E7" s="296"/>
      <c r="F7" s="296"/>
      <c r="G7" s="296"/>
      <c r="H7" s="323"/>
      <c r="I7" s="323"/>
    </row>
    <row r="8" spans="1:14" ht="21" customHeight="1" x14ac:dyDescent="0.25">
      <c r="A8" s="324" t="s">
        <v>9</v>
      </c>
      <c r="B8" s="324" t="s">
        <v>10</v>
      </c>
      <c r="C8" s="325" t="s">
        <v>412</v>
      </c>
      <c r="D8" s="324" t="s">
        <v>433</v>
      </c>
      <c r="E8" s="324" t="s">
        <v>434</v>
      </c>
      <c r="F8" s="324" t="s">
        <v>57</v>
      </c>
      <c r="G8" s="324"/>
      <c r="H8" s="324"/>
      <c r="I8" s="324"/>
    </row>
    <row r="9" spans="1:14" ht="20.25" customHeight="1" x14ac:dyDescent="0.25">
      <c r="A9" s="324"/>
      <c r="B9" s="324"/>
      <c r="C9" s="325"/>
      <c r="D9" s="324"/>
      <c r="E9" s="324"/>
      <c r="F9" s="324" t="s">
        <v>393</v>
      </c>
      <c r="G9" s="324"/>
      <c r="H9" s="324" t="s">
        <v>411</v>
      </c>
      <c r="I9" s="324" t="s">
        <v>435</v>
      </c>
    </row>
    <row r="10" spans="1:14" ht="63.75" customHeight="1" x14ac:dyDescent="0.25">
      <c r="A10" s="324"/>
      <c r="B10" s="324"/>
      <c r="C10" s="325"/>
      <c r="D10" s="324"/>
      <c r="E10" s="324"/>
      <c r="F10" s="219" t="s">
        <v>425</v>
      </c>
      <c r="G10" s="184" t="s">
        <v>426</v>
      </c>
      <c r="H10" s="324"/>
      <c r="I10" s="324"/>
    </row>
    <row r="11" spans="1:14" ht="17.399999999999999" x14ac:dyDescent="0.25">
      <c r="A11" s="331" t="s">
        <v>11</v>
      </c>
      <c r="B11" s="331"/>
      <c r="C11" s="331"/>
      <c r="D11" s="331"/>
      <c r="E11" s="331"/>
      <c r="F11" s="331"/>
      <c r="G11" s="331"/>
      <c r="H11" s="331"/>
      <c r="I11" s="331"/>
    </row>
    <row r="12" spans="1:14" s="84" customFormat="1" ht="43.5" customHeight="1" x14ac:dyDescent="0.25">
      <c r="A12" s="116" t="s">
        <v>390</v>
      </c>
      <c r="B12" s="117" t="s">
        <v>12</v>
      </c>
      <c r="C12" s="228">
        <f>SUM(C18:C26)+C14</f>
        <v>6552</v>
      </c>
      <c r="D12" s="250">
        <f t="shared" ref="D12:I12" si="0">SUM(D18:D26)+D14</f>
        <v>8417.5999999999985</v>
      </c>
      <c r="E12" s="250">
        <f t="shared" si="0"/>
        <v>10876.2</v>
      </c>
      <c r="F12" s="250">
        <f t="shared" si="0"/>
        <v>11322.800000000001</v>
      </c>
      <c r="G12" s="250">
        <f t="shared" si="0"/>
        <v>11347.500000000002</v>
      </c>
      <c r="H12" s="250">
        <f t="shared" si="0"/>
        <v>11721.5</v>
      </c>
      <c r="I12" s="250">
        <f t="shared" si="0"/>
        <v>12102.3</v>
      </c>
      <c r="J12" s="100"/>
      <c r="K12" s="100"/>
      <c r="L12" s="100"/>
      <c r="M12" s="100"/>
      <c r="N12" s="100"/>
    </row>
    <row r="13" spans="1:14" ht="18" x14ac:dyDescent="0.25">
      <c r="A13" s="118" t="s">
        <v>13</v>
      </c>
      <c r="B13" s="104"/>
      <c r="C13" s="247"/>
      <c r="D13" s="247"/>
      <c r="E13" s="247"/>
      <c r="F13" s="247"/>
      <c r="G13" s="251"/>
      <c r="H13" s="247"/>
      <c r="I13" s="247"/>
    </row>
    <row r="14" spans="1:14" s="105" customFormat="1" ht="36" x14ac:dyDescent="0.25">
      <c r="A14" s="108" t="s">
        <v>172</v>
      </c>
      <c r="B14" s="104" t="s">
        <v>12</v>
      </c>
      <c r="C14" s="247">
        <f>SUM(C15:C17)</f>
        <v>795.5</v>
      </c>
      <c r="D14" s="247">
        <f t="shared" ref="D14:I14" si="1">SUM(D15:D17)</f>
        <v>672.80000000000007</v>
      </c>
      <c r="E14" s="247">
        <f t="shared" si="1"/>
        <v>670.5</v>
      </c>
      <c r="F14" s="109">
        <f t="shared" si="1"/>
        <v>684</v>
      </c>
      <c r="G14" s="251">
        <f t="shared" si="1"/>
        <v>702.69999999999993</v>
      </c>
      <c r="H14" s="247">
        <f t="shared" si="1"/>
        <v>736.3</v>
      </c>
      <c r="I14" s="247">
        <f t="shared" si="1"/>
        <v>763.9</v>
      </c>
      <c r="J14" s="101"/>
      <c r="K14" s="101"/>
      <c r="L14" s="101"/>
      <c r="M14" s="101"/>
      <c r="N14" s="101"/>
    </row>
    <row r="15" spans="1:14" s="105" customFormat="1" ht="39.75" customHeight="1" x14ac:dyDescent="0.25">
      <c r="A15" s="108" t="s">
        <v>285</v>
      </c>
      <c r="B15" s="104" t="s">
        <v>12</v>
      </c>
      <c r="C15" s="247">
        <v>686.9</v>
      </c>
      <c r="D15" s="247">
        <v>607.70000000000005</v>
      </c>
      <c r="E15" s="109">
        <v>629</v>
      </c>
      <c r="F15" s="247">
        <v>642.20000000000005</v>
      </c>
      <c r="G15" s="251">
        <v>660.9</v>
      </c>
      <c r="H15" s="247">
        <v>694.3</v>
      </c>
      <c r="I15" s="247">
        <v>721.8</v>
      </c>
      <c r="J15" s="110"/>
      <c r="K15" s="101"/>
      <c r="L15" s="101"/>
      <c r="M15" s="101"/>
      <c r="N15" s="101"/>
    </row>
    <row r="16" spans="1:14" s="105" customFormat="1" ht="18" x14ac:dyDescent="0.25">
      <c r="A16" s="108" t="s">
        <v>174</v>
      </c>
      <c r="B16" s="104" t="s">
        <v>12</v>
      </c>
      <c r="C16" s="247">
        <v>108.6</v>
      </c>
      <c r="D16" s="247">
        <v>65.099999999999994</v>
      </c>
      <c r="E16" s="247">
        <v>41.5</v>
      </c>
      <c r="F16" s="247">
        <v>41.8</v>
      </c>
      <c r="G16" s="251">
        <v>41.8</v>
      </c>
      <c r="H16" s="247">
        <v>42</v>
      </c>
      <c r="I16" s="247">
        <v>42.1</v>
      </c>
      <c r="J16" s="110"/>
      <c r="K16" s="101"/>
      <c r="L16" s="101"/>
      <c r="M16" s="101"/>
      <c r="N16" s="101"/>
    </row>
    <row r="17" spans="1:14" s="105" customFormat="1" ht="18" x14ac:dyDescent="0.25">
      <c r="A17" s="108" t="s">
        <v>175</v>
      </c>
      <c r="B17" s="104" t="s">
        <v>12</v>
      </c>
      <c r="C17" s="109">
        <v>0</v>
      </c>
      <c r="D17" s="109">
        <v>0</v>
      </c>
      <c r="E17" s="109">
        <v>0</v>
      </c>
      <c r="F17" s="109">
        <v>0</v>
      </c>
      <c r="G17" s="186">
        <v>0</v>
      </c>
      <c r="H17" s="109">
        <v>0</v>
      </c>
      <c r="I17" s="109">
        <v>0</v>
      </c>
      <c r="J17" s="101"/>
      <c r="K17" s="101"/>
      <c r="L17" s="101"/>
      <c r="M17" s="101"/>
      <c r="N17" s="101"/>
    </row>
    <row r="18" spans="1:14" s="105" customFormat="1" ht="18" x14ac:dyDescent="0.25">
      <c r="A18" s="108" t="s">
        <v>41</v>
      </c>
      <c r="B18" s="104" t="s">
        <v>12</v>
      </c>
      <c r="C18" s="247">
        <v>5067.8</v>
      </c>
      <c r="D18" s="247">
        <v>6940</v>
      </c>
      <c r="E18" s="247">
        <v>9380.1</v>
      </c>
      <c r="F18" s="247">
        <v>9764.7000000000007</v>
      </c>
      <c r="G18" s="251">
        <v>9764.7000000000007</v>
      </c>
      <c r="H18" s="247">
        <v>10067.4</v>
      </c>
      <c r="I18" s="247">
        <v>10379.5</v>
      </c>
      <c r="J18" s="110"/>
      <c r="K18" s="101"/>
      <c r="L18" s="101"/>
      <c r="M18" s="101"/>
      <c r="N18" s="101"/>
    </row>
    <row r="19" spans="1:14" s="105" customFormat="1" ht="18" x14ac:dyDescent="0.25">
      <c r="A19" s="108" t="s">
        <v>42</v>
      </c>
      <c r="B19" s="104" t="s">
        <v>12</v>
      </c>
      <c r="C19" s="247">
        <v>49.3</v>
      </c>
      <c r="D19" s="247">
        <v>36.700000000000003</v>
      </c>
      <c r="E19" s="247">
        <v>35.5</v>
      </c>
      <c r="F19" s="247">
        <v>55.9</v>
      </c>
      <c r="G19" s="251">
        <v>55.9</v>
      </c>
      <c r="H19" s="247">
        <v>57.2</v>
      </c>
      <c r="I19" s="247">
        <v>60.3</v>
      </c>
      <c r="J19" s="110"/>
      <c r="K19" s="101"/>
      <c r="L19" s="101"/>
      <c r="M19" s="101"/>
      <c r="N19" s="101"/>
    </row>
    <row r="20" spans="1:14" s="105" customFormat="1" ht="40.5" customHeight="1" x14ac:dyDescent="0.25">
      <c r="A20" s="108" t="s">
        <v>176</v>
      </c>
      <c r="B20" s="104" t="s">
        <v>12</v>
      </c>
      <c r="C20" s="247">
        <v>109.4</v>
      </c>
      <c r="D20" s="247">
        <v>131.9</v>
      </c>
      <c r="E20" s="247">
        <v>145.69999999999999</v>
      </c>
      <c r="F20" s="247">
        <v>154.5</v>
      </c>
      <c r="G20" s="251">
        <v>154.5</v>
      </c>
      <c r="H20" s="247">
        <v>164.4</v>
      </c>
      <c r="I20" s="247">
        <v>174.9</v>
      </c>
      <c r="J20" s="111"/>
      <c r="K20" s="101"/>
      <c r="L20" s="101"/>
      <c r="M20" s="101"/>
      <c r="N20" s="101"/>
    </row>
    <row r="21" spans="1:14" s="105" customFormat="1" ht="37.5" customHeight="1" x14ac:dyDescent="0.25">
      <c r="A21" s="108" t="s">
        <v>177</v>
      </c>
      <c r="B21" s="104" t="s">
        <v>12</v>
      </c>
      <c r="C21" s="109">
        <v>0</v>
      </c>
      <c r="D21" s="109">
        <v>0</v>
      </c>
      <c r="E21" s="109">
        <v>0</v>
      </c>
      <c r="F21" s="109">
        <v>0</v>
      </c>
      <c r="G21" s="186">
        <v>0</v>
      </c>
      <c r="H21" s="109">
        <v>0</v>
      </c>
      <c r="I21" s="109">
        <v>0</v>
      </c>
      <c r="J21" s="101"/>
      <c r="K21" s="101"/>
      <c r="L21" s="101"/>
      <c r="M21" s="101"/>
      <c r="N21" s="101"/>
    </row>
    <row r="22" spans="1:14" s="105" customFormat="1" ht="18" x14ac:dyDescent="0.25">
      <c r="A22" s="108" t="s">
        <v>17</v>
      </c>
      <c r="B22" s="104" t="s">
        <v>12</v>
      </c>
      <c r="C22" s="112">
        <v>0</v>
      </c>
      <c r="D22" s="112">
        <v>0</v>
      </c>
      <c r="E22" s="112">
        <v>0</v>
      </c>
      <c r="F22" s="112">
        <v>0</v>
      </c>
      <c r="G22" s="187">
        <v>0</v>
      </c>
      <c r="H22" s="112">
        <v>0</v>
      </c>
      <c r="I22" s="112">
        <v>0</v>
      </c>
      <c r="J22" s="101"/>
      <c r="K22" s="101"/>
      <c r="L22" s="101"/>
      <c r="M22" s="101"/>
      <c r="N22" s="101"/>
    </row>
    <row r="23" spans="1:14" s="115" customFormat="1" ht="36" x14ac:dyDescent="0.25">
      <c r="A23" s="108" t="s">
        <v>284</v>
      </c>
      <c r="B23" s="104" t="s">
        <v>12</v>
      </c>
      <c r="C23" s="252">
        <v>530</v>
      </c>
      <c r="D23" s="252">
        <v>636.20000000000005</v>
      </c>
      <c r="E23" s="252">
        <v>644.4</v>
      </c>
      <c r="F23" s="252">
        <v>663.7</v>
      </c>
      <c r="G23" s="253">
        <v>669.7</v>
      </c>
      <c r="H23" s="252">
        <v>696.2</v>
      </c>
      <c r="I23" s="252">
        <v>723.7</v>
      </c>
      <c r="J23" s="113"/>
      <c r="K23" s="114"/>
      <c r="L23" s="114"/>
      <c r="M23" s="114"/>
      <c r="N23" s="114"/>
    </row>
    <row r="24" spans="1:14" s="105" customFormat="1" ht="18" x14ac:dyDescent="0.25">
      <c r="A24" s="108" t="s">
        <v>231</v>
      </c>
      <c r="B24" s="104" t="s">
        <v>12</v>
      </c>
      <c r="C24" s="112">
        <v>0</v>
      </c>
      <c r="D24" s="112">
        <v>0</v>
      </c>
      <c r="E24" s="112">
        <v>0</v>
      </c>
      <c r="F24" s="112">
        <v>0</v>
      </c>
      <c r="G24" s="187">
        <v>0</v>
      </c>
      <c r="H24" s="112">
        <v>0</v>
      </c>
      <c r="I24" s="112">
        <v>0</v>
      </c>
      <c r="J24" s="101"/>
      <c r="K24" s="101"/>
      <c r="L24" s="101"/>
      <c r="M24" s="101"/>
      <c r="N24" s="101"/>
    </row>
    <row r="25" spans="1:14" s="105" customFormat="1" ht="18" x14ac:dyDescent="0.25">
      <c r="A25" s="108" t="s">
        <v>232</v>
      </c>
      <c r="B25" s="104" t="s">
        <v>12</v>
      </c>
      <c r="C25" s="112">
        <v>0</v>
      </c>
      <c r="D25" s="112">
        <v>0</v>
      </c>
      <c r="E25" s="112">
        <v>0</v>
      </c>
      <c r="F25" s="112">
        <v>0</v>
      </c>
      <c r="G25" s="187">
        <v>0</v>
      </c>
      <c r="H25" s="112">
        <v>0</v>
      </c>
      <c r="I25" s="112">
        <v>0</v>
      </c>
      <c r="J25" s="101"/>
      <c r="K25" s="101"/>
      <c r="L25" s="101"/>
      <c r="M25" s="101"/>
      <c r="N25" s="101"/>
    </row>
    <row r="26" spans="1:14" s="105" customFormat="1" ht="18" x14ac:dyDescent="0.25">
      <c r="A26" s="108" t="s">
        <v>46</v>
      </c>
      <c r="B26" s="104" t="s">
        <v>12</v>
      </c>
      <c r="C26" s="112">
        <v>0</v>
      </c>
      <c r="D26" s="112">
        <v>0</v>
      </c>
      <c r="E26" s="112">
        <v>0</v>
      </c>
      <c r="F26" s="112">
        <v>0</v>
      </c>
      <c r="G26" s="187">
        <v>0</v>
      </c>
      <c r="H26" s="112">
        <v>0</v>
      </c>
      <c r="I26" s="112">
        <v>0</v>
      </c>
      <c r="J26" s="101"/>
      <c r="K26" s="101"/>
      <c r="L26" s="101"/>
      <c r="M26" s="101"/>
      <c r="N26" s="101"/>
    </row>
    <row r="27" spans="1:14" s="105" customFormat="1" ht="54" x14ac:dyDescent="0.25">
      <c r="A27" s="116" t="s">
        <v>325</v>
      </c>
      <c r="B27" s="117" t="s">
        <v>12</v>
      </c>
      <c r="C27" s="250">
        <v>1414.5</v>
      </c>
      <c r="D27" s="250">
        <v>1393.6</v>
      </c>
      <c r="E27" s="250">
        <v>1404.7</v>
      </c>
      <c r="F27" s="250">
        <v>1446.8</v>
      </c>
      <c r="G27" s="254">
        <v>1484.3</v>
      </c>
      <c r="H27" s="250">
        <v>1548.1</v>
      </c>
      <c r="I27" s="250">
        <v>1608.6</v>
      </c>
      <c r="J27" s="101"/>
      <c r="K27" s="101"/>
      <c r="L27" s="101"/>
      <c r="M27" s="101"/>
      <c r="N27" s="101"/>
    </row>
    <row r="28" spans="1:14" s="115" customFormat="1" ht="44.25" customHeight="1" x14ac:dyDescent="0.25">
      <c r="A28" s="116" t="s">
        <v>124</v>
      </c>
      <c r="B28" s="117" t="s">
        <v>12</v>
      </c>
      <c r="C28" s="250">
        <v>272.89999999999998</v>
      </c>
      <c r="D28" s="250">
        <v>252.9</v>
      </c>
      <c r="E28" s="250">
        <v>238.7</v>
      </c>
      <c r="F28" s="250">
        <v>245.9</v>
      </c>
      <c r="G28" s="229">
        <v>257</v>
      </c>
      <c r="H28" s="250">
        <v>272.10000000000002</v>
      </c>
      <c r="I28" s="250">
        <v>291.10000000000002</v>
      </c>
      <c r="J28" s="114"/>
      <c r="K28" s="114"/>
      <c r="L28" s="114"/>
      <c r="M28" s="114"/>
      <c r="N28" s="114"/>
    </row>
    <row r="29" spans="1:14" ht="15.75" customHeight="1" x14ac:dyDescent="0.25">
      <c r="A29" s="331" t="s">
        <v>16</v>
      </c>
      <c r="B29" s="331"/>
      <c r="C29" s="331"/>
      <c r="D29" s="331"/>
      <c r="E29" s="331"/>
      <c r="F29" s="331"/>
      <c r="G29" s="331"/>
      <c r="H29" s="331"/>
      <c r="I29" s="331"/>
    </row>
    <row r="30" spans="1:14" ht="15" customHeight="1" x14ac:dyDescent="0.25">
      <c r="A30" s="173" t="s">
        <v>58</v>
      </c>
      <c r="B30" s="172"/>
      <c r="C30" s="172"/>
      <c r="D30" s="172"/>
      <c r="E30" s="172"/>
      <c r="F30" s="220"/>
      <c r="G30" s="185"/>
      <c r="H30" s="172"/>
      <c r="I30" s="172"/>
    </row>
    <row r="31" spans="1:14" s="105" customFormat="1" ht="41.25" customHeight="1" x14ac:dyDescent="0.25">
      <c r="A31" s="118" t="s">
        <v>253</v>
      </c>
      <c r="B31" s="119" t="s">
        <v>12</v>
      </c>
      <c r="C31" s="255">
        <f>C35+C38+C41+C44</f>
        <v>5200.0999999999995</v>
      </c>
      <c r="D31" s="255">
        <f t="shared" ref="D31:I31" si="2">D35+D38+D41+D44</f>
        <v>7084.3</v>
      </c>
      <c r="E31" s="255">
        <f t="shared" si="2"/>
        <v>7105.7</v>
      </c>
      <c r="F31" s="255">
        <f t="shared" si="2"/>
        <v>7283.2</v>
      </c>
      <c r="G31" s="255">
        <f t="shared" si="2"/>
        <v>7286.6</v>
      </c>
      <c r="H31" s="255">
        <f t="shared" si="2"/>
        <v>7500.4999999999991</v>
      </c>
      <c r="I31" s="255">
        <f t="shared" si="2"/>
        <v>7728</v>
      </c>
      <c r="J31" s="101"/>
      <c r="K31" s="101"/>
      <c r="L31" s="101"/>
      <c r="M31" s="101"/>
      <c r="N31" s="101"/>
    </row>
    <row r="32" spans="1:14" s="105" customFormat="1" ht="18" x14ac:dyDescent="0.25">
      <c r="A32" s="118" t="s">
        <v>59</v>
      </c>
      <c r="B32" s="119" t="s">
        <v>14</v>
      </c>
      <c r="C32" s="255">
        <v>85.9</v>
      </c>
      <c r="D32" s="255">
        <v>126.2</v>
      </c>
      <c r="E32" s="255">
        <v>87.3</v>
      </c>
      <c r="F32" s="255">
        <v>95.6</v>
      </c>
      <c r="G32" s="256">
        <v>98.7</v>
      </c>
      <c r="H32" s="255">
        <v>94.3</v>
      </c>
      <c r="I32" s="255">
        <v>96</v>
      </c>
      <c r="J32" s="101"/>
      <c r="K32" s="101"/>
      <c r="L32" s="101"/>
      <c r="M32" s="101"/>
      <c r="N32" s="101"/>
    </row>
    <row r="33" spans="1:14" ht="18" x14ac:dyDescent="0.25">
      <c r="A33" s="108" t="s">
        <v>27</v>
      </c>
      <c r="B33" s="104"/>
      <c r="C33" s="257"/>
      <c r="D33" s="257"/>
      <c r="E33" s="257"/>
      <c r="F33" s="257"/>
      <c r="G33" s="258"/>
      <c r="H33" s="257"/>
      <c r="I33" s="257"/>
    </row>
    <row r="34" spans="1:14" ht="18" x14ac:dyDescent="0.25">
      <c r="A34" s="173" t="s">
        <v>179</v>
      </c>
      <c r="B34" s="104"/>
      <c r="C34" s="252"/>
      <c r="D34" s="252"/>
      <c r="E34" s="252"/>
      <c r="F34" s="252"/>
      <c r="G34" s="253"/>
      <c r="H34" s="252"/>
      <c r="I34" s="252"/>
    </row>
    <row r="35" spans="1:14" s="105" customFormat="1" ht="36" x14ac:dyDescent="0.25">
      <c r="A35" s="120" t="s">
        <v>180</v>
      </c>
      <c r="B35" s="119" t="s">
        <v>12</v>
      </c>
      <c r="C35" s="255">
        <v>5067.8</v>
      </c>
      <c r="D35" s="255">
        <v>6940</v>
      </c>
      <c r="E35" s="255">
        <v>6953.9</v>
      </c>
      <c r="F35" s="255">
        <v>7127.7</v>
      </c>
      <c r="G35" s="255">
        <v>7127.7</v>
      </c>
      <c r="H35" s="255">
        <v>7334.4</v>
      </c>
      <c r="I35" s="255">
        <v>7554.5</v>
      </c>
      <c r="J35" s="110"/>
      <c r="K35" s="101"/>
      <c r="L35" s="101"/>
      <c r="M35" s="101"/>
      <c r="N35" s="101"/>
    </row>
    <row r="36" spans="1:14" s="105" customFormat="1" ht="18" x14ac:dyDescent="0.25">
      <c r="A36" s="120" t="s">
        <v>4</v>
      </c>
      <c r="B36" s="119" t="s">
        <v>14</v>
      </c>
      <c r="C36" s="255">
        <v>85.9</v>
      </c>
      <c r="D36" s="255">
        <v>126.3</v>
      </c>
      <c r="E36" s="255">
        <v>87.23</v>
      </c>
      <c r="F36" s="255">
        <v>98.7</v>
      </c>
      <c r="G36" s="256">
        <v>98.72</v>
      </c>
      <c r="H36" s="255">
        <v>94.28</v>
      </c>
      <c r="I36" s="255">
        <v>96</v>
      </c>
      <c r="J36" s="101"/>
      <c r="K36" s="101"/>
      <c r="L36" s="101"/>
      <c r="M36" s="101"/>
      <c r="N36" s="101"/>
    </row>
    <row r="37" spans="1:14" ht="18" x14ac:dyDescent="0.25">
      <c r="A37" s="173" t="s">
        <v>181</v>
      </c>
      <c r="B37" s="104"/>
      <c r="C37" s="252"/>
      <c r="D37" s="252"/>
      <c r="E37" s="252"/>
      <c r="F37" s="252"/>
      <c r="G37" s="253"/>
      <c r="H37" s="252"/>
      <c r="I37" s="252"/>
    </row>
    <row r="38" spans="1:14" s="105" customFormat="1" ht="39.75" customHeight="1" x14ac:dyDescent="0.25">
      <c r="A38" s="120" t="s">
        <v>180</v>
      </c>
      <c r="B38" s="119" t="s">
        <v>12</v>
      </c>
      <c r="C38" s="259">
        <v>46.9</v>
      </c>
      <c r="D38" s="259">
        <v>42</v>
      </c>
      <c r="E38" s="259">
        <v>42</v>
      </c>
      <c r="F38" s="259">
        <v>43.3</v>
      </c>
      <c r="G38" s="259">
        <v>44.3</v>
      </c>
      <c r="H38" s="259">
        <v>46.2</v>
      </c>
      <c r="I38" s="259">
        <v>48.1</v>
      </c>
      <c r="J38" s="110"/>
      <c r="K38" s="101"/>
      <c r="L38" s="101"/>
      <c r="M38" s="101"/>
      <c r="N38" s="101"/>
    </row>
    <row r="39" spans="1:14" s="115" customFormat="1" ht="18" x14ac:dyDescent="0.25">
      <c r="A39" s="120" t="s">
        <v>4</v>
      </c>
      <c r="B39" s="119" t="s">
        <v>14</v>
      </c>
      <c r="C39" s="270">
        <v>94.4</v>
      </c>
      <c r="D39" s="259">
        <v>117.7</v>
      </c>
      <c r="E39" s="270">
        <v>100</v>
      </c>
      <c r="F39" s="270">
        <v>100</v>
      </c>
      <c r="G39" s="270">
        <v>100</v>
      </c>
      <c r="H39" s="270">
        <v>100</v>
      </c>
      <c r="I39" s="270">
        <v>100</v>
      </c>
      <c r="J39" s="114"/>
      <c r="K39" s="114"/>
      <c r="L39" s="114"/>
      <c r="M39" s="114"/>
      <c r="N39" s="114"/>
    </row>
    <row r="40" spans="1:14" ht="34.799999999999997" x14ac:dyDescent="0.25">
      <c r="A40" s="103" t="s">
        <v>182</v>
      </c>
      <c r="B40" s="104"/>
      <c r="C40" s="252"/>
      <c r="D40" s="252"/>
      <c r="E40" s="252"/>
      <c r="F40" s="252"/>
      <c r="G40" s="253"/>
      <c r="H40" s="252"/>
      <c r="I40" s="252"/>
    </row>
    <row r="41" spans="1:14" s="105" customFormat="1" ht="36" x14ac:dyDescent="0.25">
      <c r="A41" s="120" t="s">
        <v>183</v>
      </c>
      <c r="B41" s="119" t="s">
        <v>12</v>
      </c>
      <c r="C41" s="259">
        <v>85.4</v>
      </c>
      <c r="D41" s="259">
        <v>102.3</v>
      </c>
      <c r="E41" s="259">
        <v>109.8</v>
      </c>
      <c r="F41" s="259">
        <v>112.2</v>
      </c>
      <c r="G41" s="259">
        <v>114.6</v>
      </c>
      <c r="H41" s="259">
        <v>119.9</v>
      </c>
      <c r="I41" s="259">
        <v>125.4</v>
      </c>
      <c r="J41" s="111"/>
      <c r="K41" s="101"/>
      <c r="L41" s="101"/>
      <c r="M41" s="101"/>
      <c r="N41" s="101"/>
    </row>
    <row r="42" spans="1:14" s="105" customFormat="1" ht="18" x14ac:dyDescent="0.25">
      <c r="A42" s="120" t="s">
        <v>4</v>
      </c>
      <c r="B42" s="119" t="s">
        <v>14</v>
      </c>
      <c r="C42" s="259">
        <v>101.4</v>
      </c>
      <c r="D42" s="270">
        <v>100</v>
      </c>
      <c r="E42" s="270">
        <v>100</v>
      </c>
      <c r="F42" s="270">
        <v>100</v>
      </c>
      <c r="G42" s="259">
        <v>100.2</v>
      </c>
      <c r="H42" s="259">
        <v>100.1</v>
      </c>
      <c r="I42" s="259">
        <v>100.1</v>
      </c>
      <c r="J42" s="101"/>
      <c r="K42" s="101"/>
      <c r="L42" s="101"/>
      <c r="M42" s="101"/>
      <c r="N42" s="101"/>
    </row>
    <row r="43" spans="1:14" s="105" customFormat="1" ht="58.5" customHeight="1" x14ac:dyDescent="0.25">
      <c r="A43" s="103" t="s">
        <v>342</v>
      </c>
      <c r="B43" s="104"/>
      <c r="C43" s="252"/>
      <c r="D43" s="252"/>
      <c r="E43" s="252"/>
      <c r="F43" s="252"/>
      <c r="G43" s="252"/>
      <c r="H43" s="252"/>
      <c r="I43" s="252"/>
      <c r="J43" s="101"/>
      <c r="K43" s="101"/>
      <c r="L43" s="101"/>
      <c r="M43" s="101"/>
      <c r="N43" s="101"/>
    </row>
    <row r="44" spans="1:14" s="105" customFormat="1" ht="36" x14ac:dyDescent="0.25">
      <c r="A44" s="120" t="s">
        <v>183</v>
      </c>
      <c r="B44" s="119" t="s">
        <v>12</v>
      </c>
      <c r="C44" s="270">
        <v>0</v>
      </c>
      <c r="D44" s="270">
        <v>0</v>
      </c>
      <c r="E44" s="270">
        <v>0</v>
      </c>
      <c r="F44" s="270">
        <v>0</v>
      </c>
      <c r="G44" s="271">
        <v>0</v>
      </c>
      <c r="H44" s="270">
        <v>0</v>
      </c>
      <c r="I44" s="270">
        <v>0</v>
      </c>
      <c r="J44" s="101"/>
      <c r="K44" s="101"/>
      <c r="L44" s="101"/>
      <c r="M44" s="101"/>
      <c r="N44" s="101"/>
    </row>
    <row r="45" spans="1:14" ht="34.799999999999997" x14ac:dyDescent="0.25">
      <c r="A45" s="173" t="s">
        <v>184</v>
      </c>
      <c r="B45" s="174"/>
      <c r="C45" s="252"/>
      <c r="D45" s="252"/>
      <c r="E45" s="252"/>
      <c r="F45" s="252"/>
      <c r="G45" s="253"/>
      <c r="H45" s="252"/>
      <c r="I45" s="252"/>
    </row>
    <row r="46" spans="1:14" s="105" customFormat="1" ht="18" x14ac:dyDescent="0.25">
      <c r="A46" s="118" t="s">
        <v>394</v>
      </c>
      <c r="B46" s="119" t="s">
        <v>12</v>
      </c>
      <c r="C46" s="255">
        <v>1033</v>
      </c>
      <c r="D46" s="255">
        <v>926.7</v>
      </c>
      <c r="E46" s="255">
        <v>941.6</v>
      </c>
      <c r="F46" s="255">
        <v>987.8</v>
      </c>
      <c r="G46" s="255">
        <v>980.9</v>
      </c>
      <c r="H46" s="255">
        <v>1020.95</v>
      </c>
      <c r="I46" s="255">
        <v>1062.5999999999999</v>
      </c>
      <c r="J46" s="110"/>
      <c r="K46" s="101"/>
      <c r="L46" s="101"/>
      <c r="M46" s="101"/>
      <c r="N46" s="101"/>
    </row>
    <row r="47" spans="1:14" s="105" customFormat="1" ht="18" x14ac:dyDescent="0.25">
      <c r="A47" s="118" t="s">
        <v>185</v>
      </c>
      <c r="B47" s="119" t="s">
        <v>14</v>
      </c>
      <c r="C47" s="255">
        <v>80.8</v>
      </c>
      <c r="D47" s="255">
        <v>100.9</v>
      </c>
      <c r="E47" s="255">
        <v>104.6</v>
      </c>
      <c r="F47" s="255">
        <v>104.9</v>
      </c>
      <c r="G47" s="255">
        <v>104.2</v>
      </c>
      <c r="H47" s="255">
        <v>104.1</v>
      </c>
      <c r="I47" s="255">
        <v>104.1</v>
      </c>
      <c r="J47" s="101"/>
      <c r="K47" s="101"/>
      <c r="L47" s="101"/>
      <c r="M47" s="101"/>
      <c r="N47" s="101"/>
    </row>
    <row r="48" spans="1:14" ht="18" x14ac:dyDescent="0.25">
      <c r="A48" s="173" t="s">
        <v>186</v>
      </c>
      <c r="B48" s="174"/>
      <c r="C48" s="255"/>
      <c r="D48" s="255"/>
      <c r="E48" s="255"/>
      <c r="F48" s="255"/>
      <c r="G48" s="256"/>
      <c r="H48" s="255"/>
      <c r="I48" s="255"/>
    </row>
    <row r="49" spans="1:14" s="115" customFormat="1" ht="19.5" customHeight="1" x14ac:dyDescent="0.25">
      <c r="A49" s="118" t="s">
        <v>187</v>
      </c>
      <c r="B49" s="119" t="s">
        <v>12</v>
      </c>
      <c r="C49" s="230">
        <v>0</v>
      </c>
      <c r="D49" s="230">
        <v>0</v>
      </c>
      <c r="E49" s="230">
        <v>0</v>
      </c>
      <c r="F49" s="230">
        <v>0</v>
      </c>
      <c r="G49" s="235">
        <v>0</v>
      </c>
      <c r="H49" s="230">
        <v>0</v>
      </c>
      <c r="I49" s="230">
        <v>0</v>
      </c>
      <c r="J49" s="114"/>
      <c r="K49" s="114"/>
      <c r="L49" s="114"/>
      <c r="M49" s="114"/>
      <c r="N49" s="114"/>
    </row>
    <row r="50" spans="1:14" s="105" customFormat="1" ht="18" x14ac:dyDescent="0.25">
      <c r="A50" s="118" t="s">
        <v>18</v>
      </c>
      <c r="B50" s="119" t="s">
        <v>19</v>
      </c>
      <c r="C50" s="255">
        <v>703</v>
      </c>
      <c r="D50" s="255">
        <v>1569</v>
      </c>
      <c r="E50" s="255">
        <v>1600</v>
      </c>
      <c r="F50" s="255">
        <v>1600</v>
      </c>
      <c r="G50" s="256">
        <v>1700</v>
      </c>
      <c r="H50" s="255">
        <v>1750</v>
      </c>
      <c r="I50" s="255">
        <v>1780</v>
      </c>
      <c r="J50" s="101"/>
      <c r="K50" s="101"/>
      <c r="L50" s="101"/>
      <c r="M50" s="101"/>
      <c r="N50" s="101"/>
    </row>
    <row r="51" spans="1:14" s="105" customFormat="1" ht="18" x14ac:dyDescent="0.25">
      <c r="A51" s="118" t="s">
        <v>20</v>
      </c>
      <c r="B51" s="119" t="s">
        <v>19</v>
      </c>
      <c r="C51" s="260">
        <v>0.03</v>
      </c>
      <c r="D51" s="260">
        <v>0.08</v>
      </c>
      <c r="E51" s="260">
        <v>0.08</v>
      </c>
      <c r="F51" s="260">
        <v>0.08</v>
      </c>
      <c r="G51" s="261">
        <v>0.1</v>
      </c>
      <c r="H51" s="260">
        <v>0.09</v>
      </c>
      <c r="I51" s="260">
        <v>0.1</v>
      </c>
      <c r="J51" s="101"/>
      <c r="K51" s="101"/>
      <c r="L51" s="101"/>
      <c r="M51" s="101"/>
      <c r="N51" s="101"/>
    </row>
    <row r="52" spans="1:14" ht="18" x14ac:dyDescent="0.25">
      <c r="A52" s="173" t="s">
        <v>188</v>
      </c>
      <c r="B52" s="174"/>
      <c r="C52" s="252"/>
      <c r="D52" s="252"/>
      <c r="E52" s="252"/>
      <c r="F52" s="252"/>
      <c r="G52" s="253"/>
      <c r="H52" s="252"/>
      <c r="I52" s="252"/>
    </row>
    <row r="53" spans="1:14" s="105" customFormat="1" ht="18" x14ac:dyDescent="0.25">
      <c r="A53" s="118" t="s">
        <v>189</v>
      </c>
      <c r="B53" s="119" t="s">
        <v>190</v>
      </c>
      <c r="C53" s="259">
        <v>249507.8</v>
      </c>
      <c r="D53" s="259">
        <v>335037.40000000002</v>
      </c>
      <c r="E53" s="259">
        <v>354804.6</v>
      </c>
      <c r="F53" s="259">
        <v>372899.6</v>
      </c>
      <c r="G53" s="259">
        <v>372899.6</v>
      </c>
      <c r="H53" s="259">
        <v>390425.9</v>
      </c>
      <c r="I53" s="259">
        <v>406823.8</v>
      </c>
      <c r="J53" s="101"/>
      <c r="K53" s="101"/>
      <c r="L53" s="101"/>
      <c r="M53" s="101"/>
      <c r="N53" s="101"/>
    </row>
    <row r="54" spans="1:14" s="105" customFormat="1" ht="21.75" customHeight="1" x14ac:dyDescent="0.25">
      <c r="A54" s="118" t="s">
        <v>191</v>
      </c>
      <c r="B54" s="119" t="s">
        <v>192</v>
      </c>
      <c r="C54" s="270">
        <v>0</v>
      </c>
      <c r="D54" s="270">
        <v>0</v>
      </c>
      <c r="E54" s="270">
        <v>0</v>
      </c>
      <c r="F54" s="270">
        <v>0</v>
      </c>
      <c r="G54" s="270">
        <v>0</v>
      </c>
      <c r="H54" s="270">
        <v>0</v>
      </c>
      <c r="I54" s="270">
        <v>0</v>
      </c>
      <c r="J54" s="101"/>
      <c r="K54" s="101"/>
      <c r="L54" s="101"/>
      <c r="M54" s="101"/>
      <c r="N54" s="101"/>
    </row>
    <row r="55" spans="1:14" s="87" customFormat="1" ht="34.799999999999997" x14ac:dyDescent="0.25">
      <c r="A55" s="173" t="s">
        <v>193</v>
      </c>
      <c r="B55" s="104"/>
      <c r="C55" s="252"/>
      <c r="D55" s="252"/>
      <c r="E55" s="252"/>
      <c r="F55" s="252"/>
      <c r="G55" s="253"/>
      <c r="H55" s="252"/>
      <c r="I55" s="252"/>
      <c r="J55" s="102"/>
      <c r="K55" s="102"/>
      <c r="L55" s="102"/>
      <c r="M55" s="102"/>
      <c r="N55" s="102"/>
    </row>
    <row r="56" spans="1:14" s="115" customFormat="1" ht="18" x14ac:dyDescent="0.25">
      <c r="A56" s="118" t="s">
        <v>488</v>
      </c>
      <c r="B56" s="119" t="s">
        <v>12</v>
      </c>
      <c r="C56" s="255">
        <v>530.79999999999995</v>
      </c>
      <c r="D56" s="255">
        <v>636.70000000000005</v>
      </c>
      <c r="E56" s="255">
        <v>660.9</v>
      </c>
      <c r="F56" s="255">
        <v>693.9</v>
      </c>
      <c r="G56" s="255">
        <v>693.9</v>
      </c>
      <c r="H56" s="255">
        <v>721.7</v>
      </c>
      <c r="I56" s="255">
        <v>750.6</v>
      </c>
      <c r="J56" s="121"/>
      <c r="K56" s="114"/>
      <c r="L56" s="114"/>
      <c r="M56" s="114"/>
      <c r="N56" s="114"/>
    </row>
    <row r="57" spans="1:14" s="87" customFormat="1" ht="18" x14ac:dyDescent="0.25">
      <c r="A57" s="118" t="s">
        <v>22</v>
      </c>
      <c r="B57" s="119" t="s">
        <v>14</v>
      </c>
      <c r="C57" s="255">
        <v>100.9</v>
      </c>
      <c r="D57" s="256">
        <v>110.6</v>
      </c>
      <c r="E57" s="255">
        <v>111.2</v>
      </c>
      <c r="F57" s="255">
        <v>113.4</v>
      </c>
      <c r="G57" s="255">
        <v>113.4</v>
      </c>
      <c r="H57" s="230">
        <v>115</v>
      </c>
      <c r="I57" s="255">
        <v>118.5</v>
      </c>
      <c r="J57" s="102"/>
      <c r="K57" s="102"/>
      <c r="L57" s="102"/>
      <c r="M57" s="102"/>
      <c r="N57" s="102"/>
    </row>
    <row r="58" spans="1:14" s="87" customFormat="1" ht="17.399999999999999" x14ac:dyDescent="0.25">
      <c r="A58" s="173" t="s">
        <v>23</v>
      </c>
      <c r="B58" s="175"/>
      <c r="C58" s="257"/>
      <c r="D58" s="257"/>
      <c r="E58" s="257"/>
      <c r="F58" s="257"/>
      <c r="G58" s="258"/>
      <c r="H58" s="257"/>
      <c r="I58" s="257"/>
      <c r="J58" s="102"/>
      <c r="K58" s="102"/>
      <c r="L58" s="102"/>
      <c r="M58" s="102"/>
      <c r="N58" s="102"/>
    </row>
    <row r="59" spans="1:14" s="123" customFormat="1" ht="18" x14ac:dyDescent="0.25">
      <c r="A59" s="116" t="s">
        <v>194</v>
      </c>
      <c r="B59" s="117" t="s">
        <v>24</v>
      </c>
      <c r="C59" s="248">
        <f>SUM(C65:C73)+C61</f>
        <v>10</v>
      </c>
      <c r="D59" s="248">
        <f t="shared" ref="D59:I59" si="3">SUM(D65:D73)+D61</f>
        <v>14</v>
      </c>
      <c r="E59" s="248">
        <f>SUM(E65:E73)+E61</f>
        <v>14</v>
      </c>
      <c r="F59" s="248">
        <f t="shared" si="3"/>
        <v>14</v>
      </c>
      <c r="G59" s="248">
        <f t="shared" si="3"/>
        <v>14</v>
      </c>
      <c r="H59" s="248">
        <f t="shared" si="3"/>
        <v>14</v>
      </c>
      <c r="I59" s="248">
        <f t="shared" si="3"/>
        <v>14</v>
      </c>
      <c r="J59" s="122"/>
      <c r="K59" s="122"/>
      <c r="L59" s="122"/>
      <c r="M59" s="122"/>
      <c r="N59" s="122"/>
    </row>
    <row r="60" spans="1:14" s="115" customFormat="1" ht="18" x14ac:dyDescent="0.25">
      <c r="A60" s="118" t="s">
        <v>400</v>
      </c>
      <c r="B60" s="119"/>
      <c r="C60" s="259"/>
      <c r="D60" s="259"/>
      <c r="E60" s="255"/>
      <c r="F60" s="255"/>
      <c r="G60" s="256"/>
      <c r="H60" s="255"/>
      <c r="I60" s="255"/>
      <c r="J60" s="114"/>
      <c r="K60" s="114"/>
      <c r="L60" s="114"/>
      <c r="M60" s="114"/>
      <c r="N60" s="114"/>
    </row>
    <row r="61" spans="1:14" s="115" customFormat="1" ht="36" x14ac:dyDescent="0.25">
      <c r="A61" s="118" t="s">
        <v>172</v>
      </c>
      <c r="B61" s="119" t="s">
        <v>24</v>
      </c>
      <c r="C61" s="259">
        <f>SUM(C62:C64)</f>
        <v>4</v>
      </c>
      <c r="D61" s="259">
        <f t="shared" ref="D61:I61" si="4">SUM(D62:D64)</f>
        <v>5</v>
      </c>
      <c r="E61" s="259">
        <f t="shared" si="4"/>
        <v>5</v>
      </c>
      <c r="F61" s="259">
        <f t="shared" si="4"/>
        <v>5</v>
      </c>
      <c r="G61" s="259">
        <f t="shared" si="4"/>
        <v>5</v>
      </c>
      <c r="H61" s="259">
        <f t="shared" si="4"/>
        <v>5</v>
      </c>
      <c r="I61" s="259">
        <f t="shared" si="4"/>
        <v>5</v>
      </c>
      <c r="J61" s="114"/>
      <c r="K61" s="114"/>
      <c r="L61" s="114"/>
      <c r="M61" s="114"/>
      <c r="N61" s="114"/>
    </row>
    <row r="62" spans="1:14" s="115" customFormat="1" ht="36" x14ac:dyDescent="0.25">
      <c r="A62" s="108" t="s">
        <v>173</v>
      </c>
      <c r="B62" s="119" t="s">
        <v>24</v>
      </c>
      <c r="C62" s="252">
        <v>3</v>
      </c>
      <c r="D62" s="252">
        <v>3</v>
      </c>
      <c r="E62" s="252">
        <v>3</v>
      </c>
      <c r="F62" s="252">
        <v>3</v>
      </c>
      <c r="G62" s="252">
        <v>3</v>
      </c>
      <c r="H62" s="252">
        <v>3</v>
      </c>
      <c r="I62" s="252">
        <v>3</v>
      </c>
      <c r="J62" s="114"/>
      <c r="K62" s="114"/>
      <c r="L62" s="114"/>
      <c r="M62" s="114"/>
      <c r="N62" s="114"/>
    </row>
    <row r="63" spans="1:14" s="115" customFormat="1" ht="18" x14ac:dyDescent="0.25">
      <c r="A63" s="108" t="s">
        <v>174</v>
      </c>
      <c r="B63" s="119" t="s">
        <v>24</v>
      </c>
      <c r="C63" s="252">
        <v>1</v>
      </c>
      <c r="D63" s="252">
        <v>2</v>
      </c>
      <c r="E63" s="252">
        <v>2</v>
      </c>
      <c r="F63" s="252">
        <v>2</v>
      </c>
      <c r="G63" s="252">
        <v>2</v>
      </c>
      <c r="H63" s="252">
        <v>2</v>
      </c>
      <c r="I63" s="252">
        <v>2</v>
      </c>
      <c r="J63" s="114"/>
      <c r="K63" s="114"/>
      <c r="L63" s="114"/>
      <c r="M63" s="114"/>
      <c r="N63" s="114"/>
    </row>
    <row r="64" spans="1:14" s="115" customFormat="1" ht="18" x14ac:dyDescent="0.25">
      <c r="A64" s="118" t="s">
        <v>175</v>
      </c>
      <c r="B64" s="119" t="s">
        <v>24</v>
      </c>
      <c r="C64" s="255">
        <v>0</v>
      </c>
      <c r="D64" s="255">
        <v>0</v>
      </c>
      <c r="E64" s="255">
        <v>0</v>
      </c>
      <c r="F64" s="255">
        <v>0</v>
      </c>
      <c r="G64" s="255">
        <v>0</v>
      </c>
      <c r="H64" s="255">
        <v>0</v>
      </c>
      <c r="I64" s="255">
        <v>0</v>
      </c>
      <c r="J64" s="114"/>
      <c r="K64" s="114"/>
      <c r="L64" s="114"/>
      <c r="M64" s="114"/>
      <c r="N64" s="114"/>
    </row>
    <row r="65" spans="1:14" s="115" customFormat="1" ht="20.25" customHeight="1" x14ac:dyDescent="0.25">
      <c r="A65" s="118" t="s">
        <v>41</v>
      </c>
      <c r="B65" s="119" t="s">
        <v>24</v>
      </c>
      <c r="C65" s="255">
        <v>0</v>
      </c>
      <c r="D65" s="255">
        <v>0</v>
      </c>
      <c r="E65" s="255">
        <v>0</v>
      </c>
      <c r="F65" s="255">
        <v>0</v>
      </c>
      <c r="G65" s="255">
        <v>0</v>
      </c>
      <c r="H65" s="255">
        <v>0</v>
      </c>
      <c r="I65" s="255">
        <v>0</v>
      </c>
      <c r="J65" s="114"/>
      <c r="K65" s="114"/>
      <c r="L65" s="114"/>
      <c r="M65" s="114"/>
      <c r="N65" s="114"/>
    </row>
    <row r="66" spans="1:14" s="115" customFormat="1" ht="18" x14ac:dyDescent="0.25">
      <c r="A66" s="118" t="s">
        <v>42</v>
      </c>
      <c r="B66" s="119" t="s">
        <v>24</v>
      </c>
      <c r="C66" s="255">
        <v>1</v>
      </c>
      <c r="D66" s="255">
        <v>1</v>
      </c>
      <c r="E66" s="255">
        <v>1</v>
      </c>
      <c r="F66" s="255">
        <v>1</v>
      </c>
      <c r="G66" s="255">
        <v>1</v>
      </c>
      <c r="H66" s="255">
        <v>1</v>
      </c>
      <c r="I66" s="255">
        <v>1</v>
      </c>
      <c r="J66" s="114"/>
      <c r="K66" s="114"/>
      <c r="L66" s="114"/>
      <c r="M66" s="114"/>
      <c r="N66" s="114"/>
    </row>
    <row r="67" spans="1:14" s="115" customFormat="1" ht="36" x14ac:dyDescent="0.25">
      <c r="A67" s="118" t="s">
        <v>176</v>
      </c>
      <c r="B67" s="119" t="s">
        <v>24</v>
      </c>
      <c r="C67" s="255">
        <v>1</v>
      </c>
      <c r="D67" s="255">
        <v>2</v>
      </c>
      <c r="E67" s="255">
        <v>2</v>
      </c>
      <c r="F67" s="255">
        <v>2</v>
      </c>
      <c r="G67" s="255">
        <v>2</v>
      </c>
      <c r="H67" s="255">
        <v>2</v>
      </c>
      <c r="I67" s="255">
        <v>2</v>
      </c>
      <c r="J67" s="114"/>
      <c r="K67" s="114"/>
      <c r="L67" s="114"/>
      <c r="M67" s="114"/>
      <c r="N67" s="114"/>
    </row>
    <row r="68" spans="1:14" s="115" customFormat="1" ht="40.5" customHeight="1" x14ac:dyDescent="0.25">
      <c r="A68" s="118" t="s">
        <v>177</v>
      </c>
      <c r="B68" s="119" t="s">
        <v>24</v>
      </c>
      <c r="C68" s="255">
        <v>0</v>
      </c>
      <c r="D68" s="255">
        <v>0</v>
      </c>
      <c r="E68" s="255">
        <v>0</v>
      </c>
      <c r="F68" s="255">
        <v>0</v>
      </c>
      <c r="G68" s="255">
        <v>0</v>
      </c>
      <c r="H68" s="255">
        <v>0</v>
      </c>
      <c r="I68" s="255">
        <v>0</v>
      </c>
      <c r="J68" s="114"/>
      <c r="K68" s="114"/>
      <c r="L68" s="114"/>
      <c r="M68" s="114"/>
      <c r="N68" s="114"/>
    </row>
    <row r="69" spans="1:14" s="115" customFormat="1" ht="18" x14ac:dyDescent="0.25">
      <c r="A69" s="118" t="s">
        <v>17</v>
      </c>
      <c r="B69" s="119" t="s">
        <v>24</v>
      </c>
      <c r="C69" s="255">
        <v>0</v>
      </c>
      <c r="D69" s="255">
        <v>0</v>
      </c>
      <c r="E69" s="255">
        <v>0</v>
      </c>
      <c r="F69" s="255">
        <v>0</v>
      </c>
      <c r="G69" s="255">
        <v>0</v>
      </c>
      <c r="H69" s="255">
        <v>0</v>
      </c>
      <c r="I69" s="255">
        <v>0</v>
      </c>
      <c r="J69" s="114"/>
      <c r="K69" s="114"/>
      <c r="L69" s="114"/>
      <c r="M69" s="114"/>
      <c r="N69" s="114"/>
    </row>
    <row r="70" spans="1:14" s="115" customFormat="1" ht="36" x14ac:dyDescent="0.25">
      <c r="A70" s="118" t="s">
        <v>178</v>
      </c>
      <c r="B70" s="119" t="s">
        <v>24</v>
      </c>
      <c r="C70" s="255">
        <v>4</v>
      </c>
      <c r="D70" s="255">
        <v>6</v>
      </c>
      <c r="E70" s="255">
        <v>6</v>
      </c>
      <c r="F70" s="255">
        <v>6</v>
      </c>
      <c r="G70" s="255">
        <v>6</v>
      </c>
      <c r="H70" s="255">
        <v>6</v>
      </c>
      <c r="I70" s="255">
        <v>6</v>
      </c>
      <c r="J70" s="114"/>
      <c r="K70" s="114"/>
      <c r="L70" s="114"/>
      <c r="M70" s="114"/>
      <c r="N70" s="114"/>
    </row>
    <row r="71" spans="1:14" s="115" customFormat="1" ht="18" x14ac:dyDescent="0.25">
      <c r="A71" s="118" t="s">
        <v>231</v>
      </c>
      <c r="B71" s="119" t="s">
        <v>24</v>
      </c>
      <c r="C71" s="255">
        <v>0</v>
      </c>
      <c r="D71" s="255">
        <v>0</v>
      </c>
      <c r="E71" s="255">
        <v>0</v>
      </c>
      <c r="F71" s="255">
        <v>0</v>
      </c>
      <c r="G71" s="256">
        <v>0</v>
      </c>
      <c r="H71" s="255">
        <v>0</v>
      </c>
      <c r="I71" s="255">
        <v>0</v>
      </c>
      <c r="J71" s="114"/>
      <c r="K71" s="114"/>
      <c r="L71" s="114"/>
      <c r="M71" s="114"/>
      <c r="N71" s="114"/>
    </row>
    <row r="72" spans="1:14" s="115" customFormat="1" ht="18" x14ac:dyDescent="0.25">
      <c r="A72" s="118" t="s">
        <v>232</v>
      </c>
      <c r="B72" s="119" t="s">
        <v>24</v>
      </c>
      <c r="C72" s="255">
        <v>0</v>
      </c>
      <c r="D72" s="255">
        <v>0</v>
      </c>
      <c r="E72" s="255">
        <v>0</v>
      </c>
      <c r="F72" s="255">
        <v>0</v>
      </c>
      <c r="G72" s="256">
        <v>0</v>
      </c>
      <c r="H72" s="255">
        <v>0</v>
      </c>
      <c r="I72" s="255">
        <v>0</v>
      </c>
      <c r="J72" s="114"/>
      <c r="K72" s="114"/>
      <c r="L72" s="114"/>
      <c r="M72" s="114"/>
      <c r="N72" s="114"/>
    </row>
    <row r="73" spans="1:14" s="115" customFormat="1" ht="18" x14ac:dyDescent="0.25">
      <c r="A73" s="118" t="s">
        <v>46</v>
      </c>
      <c r="B73" s="119" t="s">
        <v>24</v>
      </c>
      <c r="C73" s="255">
        <v>0</v>
      </c>
      <c r="D73" s="255">
        <v>0</v>
      </c>
      <c r="E73" s="255">
        <v>0</v>
      </c>
      <c r="F73" s="255">
        <v>0</v>
      </c>
      <c r="G73" s="256">
        <v>0</v>
      </c>
      <c r="H73" s="255">
        <v>0</v>
      </c>
      <c r="I73" s="255">
        <v>0</v>
      </c>
      <c r="J73" s="114"/>
      <c r="K73" s="114"/>
      <c r="L73" s="114"/>
      <c r="M73" s="114"/>
      <c r="N73" s="114"/>
    </row>
    <row r="74" spans="1:14" s="105" customFormat="1" ht="36" x14ac:dyDescent="0.25">
      <c r="A74" s="118" t="s">
        <v>334</v>
      </c>
      <c r="B74" s="119" t="s">
        <v>14</v>
      </c>
      <c r="C74" s="230">
        <f>C27/C12*100</f>
        <v>21.588827838827839</v>
      </c>
      <c r="D74" s="230">
        <f t="shared" ref="D74:I74" si="5">D27/D12*100</f>
        <v>16.555787873027946</v>
      </c>
      <c r="E74" s="230">
        <f t="shared" si="5"/>
        <v>12.9153564664129</v>
      </c>
      <c r="F74" s="230">
        <f t="shared" si="5"/>
        <v>12.777758151693927</v>
      </c>
      <c r="G74" s="235">
        <f t="shared" si="5"/>
        <v>13.080414188147166</v>
      </c>
      <c r="H74" s="230">
        <f t="shared" si="5"/>
        <v>13.207354007592883</v>
      </c>
      <c r="I74" s="230">
        <f t="shared" si="5"/>
        <v>13.291688356758632</v>
      </c>
      <c r="J74" s="101"/>
      <c r="K74" s="101"/>
      <c r="L74" s="101"/>
      <c r="M74" s="101"/>
      <c r="N74" s="101"/>
    </row>
    <row r="75" spans="1:14" s="115" customFormat="1" ht="20.399999999999999" customHeight="1" x14ac:dyDescent="0.25">
      <c r="A75" s="116" t="s">
        <v>63</v>
      </c>
      <c r="B75" s="117" t="s">
        <v>24</v>
      </c>
      <c r="C75" s="250">
        <v>9</v>
      </c>
      <c r="D75" s="250">
        <v>6</v>
      </c>
      <c r="E75" s="250">
        <v>6</v>
      </c>
      <c r="F75" s="250">
        <v>6</v>
      </c>
      <c r="G75" s="250">
        <v>6</v>
      </c>
      <c r="H75" s="250">
        <v>6</v>
      </c>
      <c r="I75" s="250">
        <v>6</v>
      </c>
      <c r="J75" s="122"/>
      <c r="K75" s="122"/>
      <c r="L75" s="114"/>
      <c r="M75" s="114"/>
      <c r="N75" s="114"/>
    </row>
    <row r="76" spans="1:14" s="115" customFormat="1" ht="27.6" customHeight="1" x14ac:dyDescent="0.25">
      <c r="A76" s="118" t="s">
        <v>326</v>
      </c>
      <c r="B76" s="119" t="s">
        <v>14</v>
      </c>
      <c r="C76" s="255">
        <v>9.8000000000000007</v>
      </c>
      <c r="D76" s="255">
        <v>8.5</v>
      </c>
      <c r="E76" s="255">
        <v>6.8</v>
      </c>
      <c r="F76" s="255">
        <v>6.8</v>
      </c>
      <c r="G76" s="255">
        <v>6.8</v>
      </c>
      <c r="H76" s="255">
        <v>6.9</v>
      </c>
      <c r="I76" s="255">
        <v>6.9</v>
      </c>
      <c r="J76" s="114"/>
      <c r="K76" s="114"/>
      <c r="L76" s="114"/>
      <c r="M76" s="114"/>
      <c r="N76" s="114"/>
    </row>
    <row r="77" spans="1:14" s="115" customFormat="1" ht="18" x14ac:dyDescent="0.25">
      <c r="A77" s="118" t="s">
        <v>310</v>
      </c>
      <c r="B77" s="119" t="s">
        <v>24</v>
      </c>
      <c r="C77" s="255">
        <v>157</v>
      </c>
      <c r="D77" s="255">
        <v>146</v>
      </c>
      <c r="E77" s="255">
        <v>147</v>
      </c>
      <c r="F77" s="255">
        <v>147</v>
      </c>
      <c r="G77" s="255">
        <v>147</v>
      </c>
      <c r="H77" s="255">
        <v>147</v>
      </c>
      <c r="I77" s="255">
        <v>147</v>
      </c>
      <c r="J77" s="114"/>
      <c r="K77" s="114"/>
      <c r="L77" s="114"/>
      <c r="M77" s="114"/>
      <c r="N77" s="114"/>
    </row>
    <row r="78" spans="1:14" s="105" customFormat="1" ht="36" x14ac:dyDescent="0.25">
      <c r="A78" s="116" t="s">
        <v>5</v>
      </c>
      <c r="B78" s="117" t="s">
        <v>12</v>
      </c>
      <c r="C78" s="250">
        <v>2416.9</v>
      </c>
      <c r="D78" s="250">
        <v>3670.9</v>
      </c>
      <c r="E78" s="250">
        <v>3883.8</v>
      </c>
      <c r="F78" s="228">
        <v>3900</v>
      </c>
      <c r="G78" s="250">
        <v>4089.6</v>
      </c>
      <c r="H78" s="250">
        <v>4089.6</v>
      </c>
      <c r="I78" s="250">
        <v>4089.6</v>
      </c>
      <c r="J78" s="101"/>
      <c r="K78" s="101"/>
      <c r="L78" s="110"/>
      <c r="M78" s="101"/>
      <c r="N78" s="101"/>
    </row>
    <row r="79" spans="1:14" ht="17.399999999999999" x14ac:dyDescent="0.25">
      <c r="A79" s="331" t="s">
        <v>112</v>
      </c>
      <c r="B79" s="331"/>
      <c r="C79" s="331"/>
      <c r="D79" s="331"/>
      <c r="E79" s="331"/>
      <c r="F79" s="331"/>
      <c r="G79" s="331"/>
      <c r="H79" s="331"/>
      <c r="I79" s="331"/>
    </row>
    <row r="80" spans="1:14" s="105" customFormat="1" ht="18" x14ac:dyDescent="0.25">
      <c r="A80" s="116" t="s">
        <v>113</v>
      </c>
      <c r="B80" s="117" t="s">
        <v>26</v>
      </c>
      <c r="C80" s="248">
        <v>23.774999999999999</v>
      </c>
      <c r="D80" s="248">
        <v>19.652999999999999</v>
      </c>
      <c r="E80" s="248">
        <v>19.600000000000001</v>
      </c>
      <c r="F80" s="248">
        <v>19.600000000000001</v>
      </c>
      <c r="G80" s="262">
        <v>19.600000000000001</v>
      </c>
      <c r="H80" s="248">
        <v>19.600000000000001</v>
      </c>
      <c r="I80" s="248">
        <v>19.600000000000001</v>
      </c>
      <c r="J80" s="101"/>
      <c r="K80" s="101"/>
      <c r="L80" s="101"/>
      <c r="M80" s="101"/>
      <c r="N80" s="101"/>
    </row>
    <row r="81" spans="1:14" s="115" customFormat="1" ht="36" x14ac:dyDescent="0.25">
      <c r="A81" s="306" t="s">
        <v>64</v>
      </c>
      <c r="B81" s="307" t="s">
        <v>26</v>
      </c>
      <c r="C81" s="308">
        <f>SUM(C87:C99)+C83</f>
        <v>4.3239999999999998</v>
      </c>
      <c r="D81" s="308">
        <f t="shared" ref="D81:I81" si="6">SUM(D87:D99)+D83</f>
        <v>4.21</v>
      </c>
      <c r="E81" s="308">
        <f t="shared" si="6"/>
        <v>4.21</v>
      </c>
      <c r="F81" s="308">
        <f t="shared" si="6"/>
        <v>4.2219999999999995</v>
      </c>
      <c r="G81" s="308">
        <f t="shared" si="6"/>
        <v>4.2219999999999995</v>
      </c>
      <c r="H81" s="308">
        <f t="shared" si="6"/>
        <v>4.2289999999999992</v>
      </c>
      <c r="I81" s="308">
        <f t="shared" si="6"/>
        <v>4.2359999999999998</v>
      </c>
      <c r="J81" s="216"/>
      <c r="K81" s="114"/>
      <c r="L81" s="114"/>
      <c r="M81" s="114"/>
      <c r="N81" s="114"/>
    </row>
    <row r="82" spans="1:14" s="105" customFormat="1" ht="18" x14ac:dyDescent="0.25">
      <c r="A82" s="116" t="s">
        <v>27</v>
      </c>
      <c r="B82" s="104"/>
      <c r="C82" s="247"/>
      <c r="D82" s="247"/>
      <c r="E82" s="247"/>
      <c r="F82" s="247"/>
      <c r="G82" s="251"/>
      <c r="H82" s="247"/>
      <c r="I82" s="247"/>
      <c r="J82" s="101"/>
      <c r="K82" s="101"/>
      <c r="L82" s="101"/>
      <c r="M82" s="101"/>
      <c r="N82" s="101"/>
    </row>
    <row r="83" spans="1:14" s="105" customFormat="1" ht="36" x14ac:dyDescent="0.25">
      <c r="A83" s="108" t="s">
        <v>172</v>
      </c>
      <c r="B83" s="104" t="s">
        <v>26</v>
      </c>
      <c r="C83" s="272">
        <f>SUM(C84:C86)</f>
        <v>0.21099999999999999</v>
      </c>
      <c r="D83" s="272">
        <f t="shared" ref="D83:I83" si="7">SUM(D84:D86)</f>
        <v>0.17799999999999999</v>
      </c>
      <c r="E83" s="272">
        <f t="shared" si="7"/>
        <v>0.152</v>
      </c>
      <c r="F83" s="272">
        <f t="shared" si="7"/>
        <v>0.153</v>
      </c>
      <c r="G83" s="273">
        <f t="shared" si="7"/>
        <v>0.153</v>
      </c>
      <c r="H83" s="272">
        <f t="shared" si="7"/>
        <v>0.153</v>
      </c>
      <c r="I83" s="272">
        <f t="shared" si="7"/>
        <v>0.153</v>
      </c>
      <c r="J83" s="101"/>
      <c r="K83" s="101"/>
      <c r="L83" s="101"/>
      <c r="M83" s="101"/>
      <c r="N83" s="101"/>
    </row>
    <row r="84" spans="1:14" s="105" customFormat="1" ht="36" x14ac:dyDescent="0.25">
      <c r="A84" s="108" t="s">
        <v>173</v>
      </c>
      <c r="B84" s="104" t="s">
        <v>26</v>
      </c>
      <c r="C84" s="272">
        <v>0.14299999999999999</v>
      </c>
      <c r="D84" s="272">
        <v>0.14099999999999999</v>
      </c>
      <c r="E84" s="272">
        <v>0.14499999999999999</v>
      </c>
      <c r="F84" s="272">
        <v>0.14599999999999999</v>
      </c>
      <c r="G84" s="273">
        <v>0.14599999999999999</v>
      </c>
      <c r="H84" s="272">
        <v>0.14599999999999999</v>
      </c>
      <c r="I84" s="272">
        <v>0.14599999999999999</v>
      </c>
      <c r="J84" s="101"/>
      <c r="K84" s="101"/>
      <c r="L84" s="101"/>
      <c r="M84" s="101"/>
      <c r="N84" s="101"/>
    </row>
    <row r="85" spans="1:14" s="105" customFormat="1" ht="18" x14ac:dyDescent="0.25">
      <c r="A85" s="108" t="s">
        <v>174</v>
      </c>
      <c r="B85" s="104" t="s">
        <v>26</v>
      </c>
      <c r="C85" s="272">
        <v>6.8000000000000005E-2</v>
      </c>
      <c r="D85" s="272">
        <v>3.6999999999999998E-2</v>
      </c>
      <c r="E85" s="272">
        <v>7.0000000000000001E-3</v>
      </c>
      <c r="F85" s="272">
        <v>7.0000000000000001E-3</v>
      </c>
      <c r="G85" s="273">
        <v>7.0000000000000001E-3</v>
      </c>
      <c r="H85" s="272">
        <v>7.0000000000000001E-3</v>
      </c>
      <c r="I85" s="272">
        <v>7.0000000000000001E-3</v>
      </c>
      <c r="J85" s="101"/>
      <c r="K85" s="101"/>
      <c r="L85" s="101"/>
      <c r="M85" s="101"/>
      <c r="N85" s="101"/>
    </row>
    <row r="86" spans="1:14" s="105" customFormat="1" ht="18" x14ac:dyDescent="0.25">
      <c r="A86" s="108" t="s">
        <v>175</v>
      </c>
      <c r="B86" s="104" t="s">
        <v>26</v>
      </c>
      <c r="C86" s="272">
        <v>0</v>
      </c>
      <c r="D86" s="272">
        <v>0</v>
      </c>
      <c r="E86" s="272">
        <v>0</v>
      </c>
      <c r="F86" s="272">
        <v>0</v>
      </c>
      <c r="G86" s="273">
        <v>0</v>
      </c>
      <c r="H86" s="272">
        <v>0</v>
      </c>
      <c r="I86" s="272">
        <v>0</v>
      </c>
      <c r="J86" s="101"/>
      <c r="K86" s="101"/>
      <c r="L86" s="101"/>
      <c r="M86" s="101"/>
      <c r="N86" s="101"/>
    </row>
    <row r="87" spans="1:14" s="105" customFormat="1" ht="18" x14ac:dyDescent="0.25">
      <c r="A87" s="108" t="s">
        <v>41</v>
      </c>
      <c r="B87" s="104" t="s">
        <v>26</v>
      </c>
      <c r="C87" s="272">
        <v>1.8089999999999999</v>
      </c>
      <c r="D87" s="272">
        <v>1.7290000000000001</v>
      </c>
      <c r="E87" s="272">
        <v>1.77</v>
      </c>
      <c r="F87" s="272">
        <v>1.77</v>
      </c>
      <c r="G87" s="273">
        <v>1.77</v>
      </c>
      <c r="H87" s="272">
        <v>1.77</v>
      </c>
      <c r="I87" s="272">
        <v>1.77</v>
      </c>
      <c r="J87" s="101"/>
      <c r="K87" s="101"/>
      <c r="L87" s="101"/>
      <c r="M87" s="101"/>
      <c r="N87" s="101"/>
    </row>
    <row r="88" spans="1:14" s="105" customFormat="1" ht="18" x14ac:dyDescent="0.25">
      <c r="A88" s="108" t="s">
        <v>42</v>
      </c>
      <c r="B88" s="104" t="s">
        <v>26</v>
      </c>
      <c r="C88" s="272">
        <v>2.7E-2</v>
      </c>
      <c r="D88" s="272">
        <v>1.7999999999999999E-2</v>
      </c>
      <c r="E88" s="272">
        <v>1.6E-2</v>
      </c>
      <c r="F88" s="272">
        <v>2.5000000000000001E-2</v>
      </c>
      <c r="G88" s="273">
        <v>2.5000000000000001E-2</v>
      </c>
      <c r="H88" s="272">
        <v>2.5000000000000001E-2</v>
      </c>
      <c r="I88" s="272">
        <v>2.5000000000000001E-2</v>
      </c>
      <c r="J88" s="101"/>
      <c r="K88" s="101"/>
      <c r="L88" s="101"/>
      <c r="M88" s="101"/>
      <c r="N88" s="101"/>
    </row>
    <row r="89" spans="1:14" s="105" customFormat="1" ht="36" x14ac:dyDescent="0.25">
      <c r="A89" s="108" t="s">
        <v>176</v>
      </c>
      <c r="B89" s="104" t="s">
        <v>26</v>
      </c>
      <c r="C89" s="272">
        <v>0.124</v>
      </c>
      <c r="D89" s="272">
        <v>0.125</v>
      </c>
      <c r="E89" s="272">
        <v>0.125</v>
      </c>
      <c r="F89" s="272">
        <v>0.126</v>
      </c>
      <c r="G89" s="273">
        <v>0.126</v>
      </c>
      <c r="H89" s="272">
        <v>0.126</v>
      </c>
      <c r="I89" s="272">
        <v>0.126</v>
      </c>
      <c r="J89" s="101"/>
      <c r="K89" s="101"/>
      <c r="L89" s="101"/>
      <c r="M89" s="101"/>
      <c r="N89" s="101"/>
    </row>
    <row r="90" spans="1:14" s="105" customFormat="1" ht="37.5" customHeight="1" x14ac:dyDescent="0.25">
      <c r="A90" s="108" t="s">
        <v>177</v>
      </c>
      <c r="B90" s="104" t="s">
        <v>26</v>
      </c>
      <c r="C90" s="272">
        <v>0</v>
      </c>
      <c r="D90" s="272">
        <v>0</v>
      </c>
      <c r="E90" s="272">
        <v>0</v>
      </c>
      <c r="F90" s="272">
        <v>0</v>
      </c>
      <c r="G90" s="273">
        <v>0</v>
      </c>
      <c r="H90" s="272">
        <v>0</v>
      </c>
      <c r="I90" s="272">
        <v>0</v>
      </c>
      <c r="J90" s="101"/>
      <c r="K90" s="101"/>
      <c r="L90" s="101"/>
      <c r="M90" s="101"/>
      <c r="N90" s="101"/>
    </row>
    <row r="91" spans="1:14" s="105" customFormat="1" ht="18" x14ac:dyDescent="0.25">
      <c r="A91" s="108" t="s">
        <v>17</v>
      </c>
      <c r="B91" s="104" t="s">
        <v>26</v>
      </c>
      <c r="C91" s="272">
        <v>0</v>
      </c>
      <c r="D91" s="272">
        <v>0</v>
      </c>
      <c r="E91" s="272">
        <v>0</v>
      </c>
      <c r="F91" s="272">
        <v>0</v>
      </c>
      <c r="G91" s="273">
        <v>0</v>
      </c>
      <c r="H91" s="272">
        <v>0</v>
      </c>
      <c r="I91" s="272">
        <v>0</v>
      </c>
      <c r="J91" s="101"/>
      <c r="K91" s="101"/>
      <c r="L91" s="101"/>
      <c r="M91" s="101"/>
      <c r="N91" s="101"/>
    </row>
    <row r="92" spans="1:14" s="115" customFormat="1" ht="36" x14ac:dyDescent="0.25">
      <c r="A92" s="108" t="s">
        <v>178</v>
      </c>
      <c r="B92" s="104" t="s">
        <v>26</v>
      </c>
      <c r="C92" s="272">
        <v>0.17799999999999999</v>
      </c>
      <c r="D92" s="272">
        <v>0.16400000000000001</v>
      </c>
      <c r="E92" s="272">
        <v>0.154</v>
      </c>
      <c r="F92" s="272">
        <v>0.16</v>
      </c>
      <c r="G92" s="273">
        <v>0.16</v>
      </c>
      <c r="H92" s="272">
        <v>0.16700000000000001</v>
      </c>
      <c r="I92" s="272">
        <v>0.17399999999999999</v>
      </c>
      <c r="J92" s="114"/>
      <c r="K92" s="114"/>
      <c r="L92" s="114"/>
      <c r="M92" s="114"/>
      <c r="N92" s="114"/>
    </row>
    <row r="93" spans="1:14" s="105" customFormat="1" ht="18" x14ac:dyDescent="0.25">
      <c r="A93" s="108" t="s">
        <v>231</v>
      </c>
      <c r="B93" s="104" t="s">
        <v>26</v>
      </c>
      <c r="C93" s="272">
        <v>0</v>
      </c>
      <c r="D93" s="272">
        <v>0</v>
      </c>
      <c r="E93" s="272">
        <v>0</v>
      </c>
      <c r="F93" s="272">
        <v>0</v>
      </c>
      <c r="G93" s="273">
        <v>0</v>
      </c>
      <c r="H93" s="272">
        <v>0</v>
      </c>
      <c r="I93" s="272">
        <v>0</v>
      </c>
      <c r="J93" s="101"/>
      <c r="K93" s="101"/>
      <c r="L93" s="101"/>
      <c r="M93" s="101"/>
      <c r="N93" s="101"/>
    </row>
    <row r="94" spans="1:14" s="105" customFormat="1" ht="18" x14ac:dyDescent="0.25">
      <c r="A94" s="108" t="s">
        <v>232</v>
      </c>
      <c r="B94" s="104" t="s">
        <v>26</v>
      </c>
      <c r="C94" s="272">
        <v>0</v>
      </c>
      <c r="D94" s="272">
        <v>0</v>
      </c>
      <c r="E94" s="272">
        <v>0</v>
      </c>
      <c r="F94" s="272">
        <v>0</v>
      </c>
      <c r="G94" s="273">
        <v>0</v>
      </c>
      <c r="H94" s="272">
        <v>0</v>
      </c>
      <c r="I94" s="272">
        <v>0</v>
      </c>
      <c r="J94" s="101"/>
      <c r="K94" s="101"/>
      <c r="L94" s="101"/>
      <c r="M94" s="101"/>
      <c r="N94" s="101"/>
    </row>
    <row r="95" spans="1:14" s="105" customFormat="1" ht="36" x14ac:dyDescent="0.25">
      <c r="A95" s="108" t="s">
        <v>40</v>
      </c>
      <c r="B95" s="104" t="s">
        <v>26</v>
      </c>
      <c r="C95" s="272">
        <v>0.32700000000000001</v>
      </c>
      <c r="D95" s="272">
        <v>0.32500000000000001</v>
      </c>
      <c r="E95" s="272">
        <v>0.32500000000000001</v>
      </c>
      <c r="F95" s="272">
        <v>0.32500000000000001</v>
      </c>
      <c r="G95" s="273">
        <v>0.32500000000000001</v>
      </c>
      <c r="H95" s="272">
        <v>0.32500000000000001</v>
      </c>
      <c r="I95" s="272">
        <v>0.32500000000000001</v>
      </c>
      <c r="J95" s="101"/>
      <c r="K95" s="101"/>
      <c r="L95" s="101"/>
      <c r="M95" s="101"/>
      <c r="N95" s="101"/>
    </row>
    <row r="96" spans="1:14" s="105" customFormat="1" ht="36" x14ac:dyDescent="0.25">
      <c r="A96" s="108" t="s">
        <v>486</v>
      </c>
      <c r="B96" s="104" t="s">
        <v>26</v>
      </c>
      <c r="C96" s="272">
        <v>1.3640000000000001</v>
      </c>
      <c r="D96" s="272">
        <v>1.379</v>
      </c>
      <c r="E96" s="272">
        <v>1.371</v>
      </c>
      <c r="F96" s="272">
        <v>1.3660000000000001</v>
      </c>
      <c r="G96" s="273">
        <v>1.3660000000000001</v>
      </c>
      <c r="H96" s="272">
        <v>1.3660000000000001</v>
      </c>
      <c r="I96" s="272">
        <v>1.3660000000000001</v>
      </c>
      <c r="J96" s="101"/>
      <c r="K96" s="101"/>
      <c r="L96" s="101"/>
      <c r="M96" s="101"/>
      <c r="N96" s="101"/>
    </row>
    <row r="97" spans="1:14" s="105" customFormat="1" ht="18" x14ac:dyDescent="0.25">
      <c r="A97" s="108" t="s">
        <v>44</v>
      </c>
      <c r="B97" s="104" t="s">
        <v>26</v>
      </c>
      <c r="C97" s="272">
        <v>0</v>
      </c>
      <c r="D97" s="272">
        <v>0</v>
      </c>
      <c r="E97" s="272">
        <v>0</v>
      </c>
      <c r="F97" s="272">
        <v>0</v>
      </c>
      <c r="G97" s="273">
        <v>0</v>
      </c>
      <c r="H97" s="272">
        <v>0</v>
      </c>
      <c r="I97" s="272">
        <v>0</v>
      </c>
      <c r="J97" s="101"/>
      <c r="K97" s="101"/>
      <c r="L97" s="101"/>
      <c r="M97" s="101"/>
      <c r="N97" s="101"/>
    </row>
    <row r="98" spans="1:14" s="292" customFormat="1" ht="18" x14ac:dyDescent="0.25">
      <c r="A98" s="309" t="s">
        <v>470</v>
      </c>
      <c r="B98" s="310" t="s">
        <v>26</v>
      </c>
      <c r="C98" s="273">
        <v>0.28399999999999997</v>
      </c>
      <c r="D98" s="273">
        <v>0.29199999999999998</v>
      </c>
      <c r="E98" s="273">
        <v>0.29699999999999999</v>
      </c>
      <c r="F98" s="273">
        <v>0.29699999999999999</v>
      </c>
      <c r="G98" s="273">
        <v>0.29699999999999999</v>
      </c>
      <c r="H98" s="273">
        <v>0.29699999999999999</v>
      </c>
      <c r="I98" s="273">
        <v>0.29699999999999999</v>
      </c>
      <c r="J98" s="291"/>
      <c r="K98" s="291"/>
      <c r="L98" s="291"/>
      <c r="M98" s="291"/>
      <c r="N98" s="291"/>
    </row>
    <row r="99" spans="1:14" s="105" customFormat="1" ht="18" x14ac:dyDescent="0.25">
      <c r="A99" s="108" t="s">
        <v>420</v>
      </c>
      <c r="B99" s="104" t="s">
        <v>26</v>
      </c>
      <c r="C99" s="272">
        <v>0</v>
      </c>
      <c r="D99" s="272">
        <v>0</v>
      </c>
      <c r="E99" s="272">
        <v>0</v>
      </c>
      <c r="F99" s="272">
        <v>0</v>
      </c>
      <c r="G99" s="273">
        <v>0</v>
      </c>
      <c r="H99" s="272">
        <v>0</v>
      </c>
      <c r="I99" s="272">
        <v>0</v>
      </c>
      <c r="J99" s="101"/>
      <c r="K99" s="101"/>
      <c r="L99" s="101"/>
      <c r="M99" s="101"/>
      <c r="N99" s="101"/>
    </row>
    <row r="100" spans="1:14" s="105" customFormat="1" ht="54.75" customHeight="1" x14ac:dyDescent="0.25">
      <c r="A100" s="118" t="s">
        <v>51</v>
      </c>
      <c r="B100" s="119" t="s">
        <v>26</v>
      </c>
      <c r="C100" s="269">
        <f>C102+C104+C105</f>
        <v>1.871</v>
      </c>
      <c r="D100" s="269">
        <f>D102+D104+D105</f>
        <v>1.9</v>
      </c>
      <c r="E100" s="269">
        <f t="shared" ref="E100:I100" si="8">E102+E104+E105</f>
        <v>1.8969999999999998</v>
      </c>
      <c r="F100" s="269">
        <f t="shared" si="8"/>
        <v>1.8919999999999999</v>
      </c>
      <c r="G100" s="274">
        <f t="shared" si="8"/>
        <v>1.8919999999999999</v>
      </c>
      <c r="H100" s="269">
        <f t="shared" si="8"/>
        <v>1.8919999999999999</v>
      </c>
      <c r="I100" s="269">
        <f t="shared" si="8"/>
        <v>1.8919999999999999</v>
      </c>
      <c r="J100" s="101"/>
      <c r="K100" s="101"/>
      <c r="L100" s="101"/>
      <c r="M100" s="101"/>
      <c r="N100" s="101"/>
    </row>
    <row r="101" spans="1:14" s="105" customFormat="1" ht="18" x14ac:dyDescent="0.25">
      <c r="A101" s="118" t="s">
        <v>45</v>
      </c>
      <c r="B101" s="119"/>
      <c r="C101" s="269"/>
      <c r="D101" s="269"/>
      <c r="E101" s="269"/>
      <c r="F101" s="269"/>
      <c r="G101" s="274"/>
      <c r="H101" s="269"/>
      <c r="I101" s="269"/>
      <c r="J101" s="101"/>
      <c r="K101" s="101"/>
      <c r="L101" s="101"/>
      <c r="M101" s="101"/>
      <c r="N101" s="101"/>
    </row>
    <row r="102" spans="1:14" s="292" customFormat="1" ht="44.25" customHeight="1" x14ac:dyDescent="0.25">
      <c r="A102" s="309" t="s">
        <v>401</v>
      </c>
      <c r="B102" s="310" t="s">
        <v>26</v>
      </c>
      <c r="C102" s="273">
        <v>0.28399999999999997</v>
      </c>
      <c r="D102" s="273">
        <v>0.29199999999999998</v>
      </c>
      <c r="E102" s="273">
        <v>0.29699999999999999</v>
      </c>
      <c r="F102" s="273">
        <v>0.29699999999999999</v>
      </c>
      <c r="G102" s="273">
        <v>0.29699999999999999</v>
      </c>
      <c r="H102" s="273">
        <v>0.29699999999999999</v>
      </c>
      <c r="I102" s="273">
        <v>0.29699999999999999</v>
      </c>
      <c r="J102" s="293"/>
      <c r="K102" s="291"/>
      <c r="L102" s="291"/>
      <c r="M102" s="291"/>
      <c r="N102" s="291"/>
    </row>
    <row r="103" spans="1:14" s="292" customFormat="1" ht="18" x14ac:dyDescent="0.25">
      <c r="A103" s="311" t="s">
        <v>471</v>
      </c>
      <c r="B103" s="310" t="s">
        <v>26</v>
      </c>
      <c r="C103" s="273">
        <v>5.0000000000000001E-3</v>
      </c>
      <c r="D103" s="273">
        <v>7.0000000000000001E-3</v>
      </c>
      <c r="E103" s="273">
        <v>6.0000000000000001E-3</v>
      </c>
      <c r="F103" s="273">
        <v>6.0000000000000001E-3</v>
      </c>
      <c r="G103" s="273">
        <v>6.0000000000000001E-3</v>
      </c>
      <c r="H103" s="273">
        <v>6.0000000000000001E-3</v>
      </c>
      <c r="I103" s="273">
        <v>6.0000000000000001E-3</v>
      </c>
      <c r="J103" s="291"/>
      <c r="K103" s="291"/>
      <c r="L103" s="291"/>
      <c r="M103" s="291"/>
      <c r="N103" s="291"/>
    </row>
    <row r="104" spans="1:14" s="105" customFormat="1" ht="18" x14ac:dyDescent="0.25">
      <c r="A104" s="124" t="s">
        <v>327</v>
      </c>
      <c r="B104" s="104" t="s">
        <v>26</v>
      </c>
      <c r="C104" s="272">
        <v>1.26</v>
      </c>
      <c r="D104" s="272">
        <v>1.2829999999999999</v>
      </c>
      <c r="E104" s="272">
        <v>1.2749999999999999</v>
      </c>
      <c r="F104" s="272">
        <v>1.27</v>
      </c>
      <c r="G104" s="272">
        <v>1.27</v>
      </c>
      <c r="H104" s="272">
        <v>1.27</v>
      </c>
      <c r="I104" s="272">
        <v>1.27</v>
      </c>
      <c r="J104" s="101"/>
      <c r="K104" s="101"/>
      <c r="L104" s="101"/>
      <c r="M104" s="101"/>
      <c r="N104" s="101"/>
    </row>
    <row r="105" spans="1:14" s="105" customFormat="1" ht="18" x14ac:dyDescent="0.25">
      <c r="A105" s="124" t="s">
        <v>309</v>
      </c>
      <c r="B105" s="104" t="s">
        <v>26</v>
      </c>
      <c r="C105" s="272">
        <v>0.32700000000000001</v>
      </c>
      <c r="D105" s="272">
        <v>0.32500000000000001</v>
      </c>
      <c r="E105" s="272">
        <v>0.32500000000000001</v>
      </c>
      <c r="F105" s="272">
        <v>0.32500000000000001</v>
      </c>
      <c r="G105" s="273">
        <v>0.32500000000000001</v>
      </c>
      <c r="H105" s="272">
        <v>0.32500000000000001</v>
      </c>
      <c r="I105" s="272">
        <v>0.32500000000000001</v>
      </c>
      <c r="J105" s="101"/>
      <c r="K105" s="101"/>
      <c r="L105" s="101"/>
      <c r="M105" s="101"/>
      <c r="N105" s="101"/>
    </row>
    <row r="106" spans="1:14" s="105" customFormat="1" ht="54" x14ac:dyDescent="0.25">
      <c r="A106" s="118" t="s">
        <v>332</v>
      </c>
      <c r="B106" s="119" t="s">
        <v>26</v>
      </c>
      <c r="C106" s="269">
        <f>SUM(C112:C120)+C108</f>
        <v>0.44899999999999995</v>
      </c>
      <c r="D106" s="269">
        <v>0.39350000000000002</v>
      </c>
      <c r="E106" s="269">
        <f>SUM(E112:E120)+E108</f>
        <v>0.35599999999999998</v>
      </c>
      <c r="F106" s="269">
        <v>0.3725</v>
      </c>
      <c r="G106" s="269">
        <v>0.3725</v>
      </c>
      <c r="H106" s="269">
        <f t="shared" ref="H106" si="9">SUM(H112:H120)+H108</f>
        <v>0.38</v>
      </c>
      <c r="I106" s="269">
        <v>0.38650000000000001</v>
      </c>
      <c r="J106" s="101"/>
      <c r="K106" s="101"/>
      <c r="L106" s="101"/>
      <c r="M106" s="101"/>
      <c r="N106" s="101"/>
    </row>
    <row r="107" spans="1:14" s="105" customFormat="1" ht="18" x14ac:dyDescent="0.25">
      <c r="A107" s="118" t="s">
        <v>27</v>
      </c>
      <c r="B107" s="104"/>
      <c r="C107" s="275"/>
      <c r="D107" s="275"/>
      <c r="E107" s="275"/>
      <c r="F107" s="275"/>
      <c r="G107" s="275"/>
      <c r="H107" s="275"/>
      <c r="I107" s="275"/>
      <c r="J107" s="101"/>
      <c r="K107" s="101"/>
      <c r="L107" s="101"/>
      <c r="M107" s="101"/>
      <c r="N107" s="101"/>
    </row>
    <row r="108" spans="1:14" s="105" customFormat="1" ht="36" x14ac:dyDescent="0.25">
      <c r="A108" s="108" t="s">
        <v>172</v>
      </c>
      <c r="B108" s="104" t="s">
        <v>26</v>
      </c>
      <c r="C108" s="272">
        <f t="shared" ref="C108:I108" si="10">SUM(C109:C111)</f>
        <v>0.21099999999999999</v>
      </c>
      <c r="D108" s="272">
        <f t="shared" si="10"/>
        <v>0.17799999999999999</v>
      </c>
      <c r="E108" s="272">
        <f t="shared" si="10"/>
        <v>0.152</v>
      </c>
      <c r="F108" s="272">
        <f t="shared" si="10"/>
        <v>0.153</v>
      </c>
      <c r="G108" s="272">
        <f t="shared" si="10"/>
        <v>0.153</v>
      </c>
      <c r="H108" s="272">
        <f t="shared" si="10"/>
        <v>0.153</v>
      </c>
      <c r="I108" s="272">
        <f t="shared" si="10"/>
        <v>0.153</v>
      </c>
      <c r="J108" s="101"/>
      <c r="K108" s="101"/>
      <c r="L108" s="101"/>
      <c r="M108" s="101"/>
      <c r="N108" s="101"/>
    </row>
    <row r="109" spans="1:14" s="105" customFormat="1" ht="36" x14ac:dyDescent="0.25">
      <c r="A109" s="108" t="s">
        <v>173</v>
      </c>
      <c r="B109" s="104" t="s">
        <v>25</v>
      </c>
      <c r="C109" s="275">
        <v>0.14299999999999999</v>
      </c>
      <c r="D109" s="275">
        <v>0.14099999999999999</v>
      </c>
      <c r="E109" s="275">
        <v>0.14499999999999999</v>
      </c>
      <c r="F109" s="275">
        <v>0.14599999999999999</v>
      </c>
      <c r="G109" s="276">
        <v>0.14599999999999999</v>
      </c>
      <c r="H109" s="275">
        <v>0.14599999999999999</v>
      </c>
      <c r="I109" s="275">
        <v>0.14599999999999999</v>
      </c>
      <c r="J109" s="101"/>
      <c r="K109" s="101"/>
      <c r="L109" s="101"/>
      <c r="M109" s="101"/>
      <c r="N109" s="101"/>
    </row>
    <row r="110" spans="1:14" s="105" customFormat="1" ht="18" x14ac:dyDescent="0.25">
      <c r="A110" s="108" t="s">
        <v>174</v>
      </c>
      <c r="B110" s="104" t="s">
        <v>26</v>
      </c>
      <c r="C110" s="275">
        <v>6.8000000000000005E-2</v>
      </c>
      <c r="D110" s="275">
        <v>3.6999999999999998E-2</v>
      </c>
      <c r="E110" s="275">
        <v>7.0000000000000001E-3</v>
      </c>
      <c r="F110" s="275">
        <v>7.0000000000000001E-3</v>
      </c>
      <c r="G110" s="276">
        <v>7.0000000000000001E-3</v>
      </c>
      <c r="H110" s="275">
        <v>7.0000000000000001E-3</v>
      </c>
      <c r="I110" s="275">
        <v>7.0000000000000001E-3</v>
      </c>
      <c r="J110" s="101"/>
      <c r="K110" s="101"/>
      <c r="L110" s="101"/>
      <c r="M110" s="101"/>
      <c r="N110" s="101"/>
    </row>
    <row r="111" spans="1:14" s="115" customFormat="1" ht="18" x14ac:dyDescent="0.25">
      <c r="A111" s="108" t="s">
        <v>175</v>
      </c>
      <c r="B111" s="104" t="s">
        <v>26</v>
      </c>
      <c r="C111" s="275">
        <v>0</v>
      </c>
      <c r="D111" s="275">
        <v>0</v>
      </c>
      <c r="E111" s="275">
        <v>0</v>
      </c>
      <c r="F111" s="275">
        <v>0</v>
      </c>
      <c r="G111" s="276">
        <v>0</v>
      </c>
      <c r="H111" s="275">
        <v>0</v>
      </c>
      <c r="I111" s="275">
        <v>0</v>
      </c>
      <c r="J111" s="114"/>
      <c r="K111" s="114"/>
      <c r="L111" s="114"/>
      <c r="M111" s="114"/>
      <c r="N111" s="114"/>
    </row>
    <row r="112" spans="1:14" s="115" customFormat="1" ht="24" customHeight="1" x14ac:dyDescent="0.25">
      <c r="A112" s="108" t="s">
        <v>41</v>
      </c>
      <c r="B112" s="104" t="s">
        <v>26</v>
      </c>
      <c r="C112" s="275">
        <v>0</v>
      </c>
      <c r="D112" s="275">
        <v>0</v>
      </c>
      <c r="E112" s="275">
        <v>0</v>
      </c>
      <c r="F112" s="275">
        <v>0</v>
      </c>
      <c r="G112" s="276">
        <v>0</v>
      </c>
      <c r="H112" s="275">
        <v>0</v>
      </c>
      <c r="I112" s="275">
        <v>0</v>
      </c>
      <c r="J112" s="114"/>
      <c r="K112" s="114"/>
      <c r="L112" s="114"/>
      <c r="M112" s="114"/>
      <c r="N112" s="114"/>
    </row>
    <row r="113" spans="1:14" s="115" customFormat="1" ht="18" x14ac:dyDescent="0.25">
      <c r="A113" s="108" t="s">
        <v>42</v>
      </c>
      <c r="B113" s="104" t="s">
        <v>25</v>
      </c>
      <c r="C113" s="275">
        <v>2.7E-2</v>
      </c>
      <c r="D113" s="275">
        <v>1.7999999999999999E-2</v>
      </c>
      <c r="E113" s="275">
        <v>1.6E-2</v>
      </c>
      <c r="F113" s="275">
        <v>2.5000000000000001E-2</v>
      </c>
      <c r="G113" s="276">
        <v>2.5000000000000001E-2</v>
      </c>
      <c r="H113" s="275">
        <v>2.5000000000000001E-2</v>
      </c>
      <c r="I113" s="275">
        <v>2.5000000000000001E-2</v>
      </c>
      <c r="J113" s="114"/>
      <c r="K113" s="114"/>
      <c r="L113" s="114"/>
      <c r="M113" s="114"/>
      <c r="N113" s="114"/>
    </row>
    <row r="114" spans="1:14" s="115" customFormat="1" ht="36" x14ac:dyDescent="0.25">
      <c r="A114" s="108" t="s">
        <v>176</v>
      </c>
      <c r="B114" s="104" t="s">
        <v>25</v>
      </c>
      <c r="C114" s="275">
        <v>3.3000000000000002E-2</v>
      </c>
      <c r="D114" s="275">
        <v>3.4000000000000002E-2</v>
      </c>
      <c r="E114" s="275">
        <v>3.4000000000000002E-2</v>
      </c>
      <c r="F114" s="275">
        <v>3.4000000000000002E-2</v>
      </c>
      <c r="G114" s="276">
        <v>3.4000000000000002E-2</v>
      </c>
      <c r="H114" s="275">
        <v>3.5000000000000003E-2</v>
      </c>
      <c r="I114" s="275">
        <v>3.5000000000000003E-2</v>
      </c>
      <c r="J114" s="114"/>
      <c r="K114" s="114"/>
      <c r="L114" s="114"/>
      <c r="M114" s="114"/>
      <c r="N114" s="114"/>
    </row>
    <row r="115" spans="1:14" s="115" customFormat="1" ht="40.5" customHeight="1" x14ac:dyDescent="0.25">
      <c r="A115" s="108" t="s">
        <v>177</v>
      </c>
      <c r="B115" s="104" t="s">
        <v>25</v>
      </c>
      <c r="C115" s="275">
        <v>0</v>
      </c>
      <c r="D115" s="275">
        <v>0</v>
      </c>
      <c r="E115" s="275">
        <v>0</v>
      </c>
      <c r="F115" s="275">
        <v>0</v>
      </c>
      <c r="G115" s="276">
        <v>0</v>
      </c>
      <c r="H115" s="275">
        <v>0</v>
      </c>
      <c r="I115" s="275">
        <v>0</v>
      </c>
      <c r="J115" s="114"/>
      <c r="K115" s="114"/>
      <c r="L115" s="114"/>
      <c r="M115" s="114"/>
      <c r="N115" s="114"/>
    </row>
    <row r="116" spans="1:14" s="115" customFormat="1" ht="18" x14ac:dyDescent="0.25">
      <c r="A116" s="108" t="s">
        <v>17</v>
      </c>
      <c r="B116" s="104" t="s">
        <v>25</v>
      </c>
      <c r="C116" s="275">
        <v>0</v>
      </c>
      <c r="D116" s="275">
        <v>0</v>
      </c>
      <c r="E116" s="275">
        <v>0</v>
      </c>
      <c r="F116" s="275">
        <v>0</v>
      </c>
      <c r="G116" s="276">
        <v>0</v>
      </c>
      <c r="H116" s="275">
        <v>0</v>
      </c>
      <c r="I116" s="275">
        <v>0</v>
      </c>
      <c r="J116" s="114"/>
      <c r="K116" s="114"/>
      <c r="L116" s="114"/>
      <c r="M116" s="114"/>
      <c r="N116" s="114"/>
    </row>
    <row r="117" spans="1:14" s="115" customFormat="1" ht="36" x14ac:dyDescent="0.25">
      <c r="A117" s="108" t="s">
        <v>178</v>
      </c>
      <c r="B117" s="104" t="s">
        <v>25</v>
      </c>
      <c r="C117" s="275">
        <v>0.17799999999999999</v>
      </c>
      <c r="D117" s="275">
        <v>0.16400000000000001</v>
      </c>
      <c r="E117" s="275">
        <v>0.154</v>
      </c>
      <c r="F117" s="275">
        <v>0.16</v>
      </c>
      <c r="G117" s="276">
        <v>0.16</v>
      </c>
      <c r="H117" s="275">
        <v>0.16700000000000001</v>
      </c>
      <c r="I117" s="275">
        <v>0.17399999999999999</v>
      </c>
      <c r="J117" s="114"/>
      <c r="K117" s="114"/>
      <c r="L117" s="114"/>
      <c r="M117" s="114"/>
      <c r="N117" s="114"/>
    </row>
    <row r="118" spans="1:14" s="115" customFormat="1" ht="18" x14ac:dyDescent="0.25">
      <c r="A118" s="108" t="s">
        <v>231</v>
      </c>
      <c r="B118" s="104" t="s">
        <v>25</v>
      </c>
      <c r="C118" s="275">
        <v>0</v>
      </c>
      <c r="D118" s="275">
        <v>0</v>
      </c>
      <c r="E118" s="275">
        <v>0</v>
      </c>
      <c r="F118" s="275">
        <v>0</v>
      </c>
      <c r="G118" s="276">
        <v>0</v>
      </c>
      <c r="H118" s="275">
        <v>0</v>
      </c>
      <c r="I118" s="275">
        <v>0</v>
      </c>
      <c r="J118" s="114"/>
      <c r="K118" s="114"/>
      <c r="L118" s="114"/>
      <c r="M118" s="114"/>
      <c r="N118" s="114"/>
    </row>
    <row r="119" spans="1:14" s="115" customFormat="1" ht="18" x14ac:dyDescent="0.25">
      <c r="A119" s="108" t="s">
        <v>232</v>
      </c>
      <c r="B119" s="104" t="s">
        <v>25</v>
      </c>
      <c r="C119" s="275">
        <v>0</v>
      </c>
      <c r="D119" s="275">
        <v>0</v>
      </c>
      <c r="E119" s="275">
        <v>0</v>
      </c>
      <c r="F119" s="275">
        <v>0</v>
      </c>
      <c r="G119" s="276">
        <v>0</v>
      </c>
      <c r="H119" s="275">
        <v>0</v>
      </c>
      <c r="I119" s="275">
        <v>0</v>
      </c>
      <c r="J119" s="114"/>
      <c r="K119" s="114"/>
      <c r="L119" s="114"/>
      <c r="M119" s="114"/>
      <c r="N119" s="114"/>
    </row>
    <row r="120" spans="1:14" s="115" customFormat="1" ht="18" x14ac:dyDescent="0.25">
      <c r="A120" s="108" t="s">
        <v>46</v>
      </c>
      <c r="B120" s="104" t="s">
        <v>25</v>
      </c>
      <c r="C120" s="275">
        <v>0</v>
      </c>
      <c r="D120" s="275">
        <v>0</v>
      </c>
      <c r="E120" s="275">
        <v>0</v>
      </c>
      <c r="F120" s="275">
        <v>0</v>
      </c>
      <c r="G120" s="276">
        <v>0</v>
      </c>
      <c r="H120" s="275">
        <v>0</v>
      </c>
      <c r="I120" s="275">
        <v>0</v>
      </c>
      <c r="J120" s="114"/>
      <c r="K120" s="114"/>
      <c r="L120" s="114"/>
      <c r="M120" s="114"/>
      <c r="N120" s="114"/>
    </row>
    <row r="121" spans="1:14" ht="36" x14ac:dyDescent="0.25">
      <c r="A121" s="116" t="s">
        <v>114</v>
      </c>
      <c r="B121" s="117" t="s">
        <v>14</v>
      </c>
      <c r="C121" s="248">
        <v>2.2999999999999998</v>
      </c>
      <c r="D121" s="248">
        <v>1.1000000000000001</v>
      </c>
      <c r="E121" s="248">
        <v>1.1000000000000001</v>
      </c>
      <c r="F121" s="248">
        <v>1.1000000000000001</v>
      </c>
      <c r="G121" s="248">
        <v>1.1000000000000001</v>
      </c>
      <c r="H121" s="248">
        <v>1.1000000000000001</v>
      </c>
      <c r="I121" s="248">
        <v>1.1000000000000001</v>
      </c>
    </row>
    <row r="122" spans="1:14" s="292" customFormat="1" ht="41.25" customHeight="1" x14ac:dyDescent="0.25">
      <c r="A122" s="306" t="s">
        <v>65</v>
      </c>
      <c r="B122" s="307" t="s">
        <v>15</v>
      </c>
      <c r="C122" s="312">
        <f>C148/C81/12*1000</f>
        <v>43701.819303114396</v>
      </c>
      <c r="D122" s="312">
        <f t="shared" ref="D122:I122" si="11">D148/D81/12*1000</f>
        <v>51448.931116389555</v>
      </c>
      <c r="E122" s="312">
        <f t="shared" si="11"/>
        <v>55696.753760886786</v>
      </c>
      <c r="F122" s="312">
        <f t="shared" si="11"/>
        <v>58047.134059687356</v>
      </c>
      <c r="G122" s="312">
        <f t="shared" si="11"/>
        <v>58047.134059687356</v>
      </c>
      <c r="H122" s="312">
        <f t="shared" si="11"/>
        <v>60045.716087333494</v>
      </c>
      <c r="I122" s="312">
        <f t="shared" si="11"/>
        <v>62141.957821844524</v>
      </c>
      <c r="J122" s="291"/>
      <c r="K122" s="291"/>
      <c r="L122" s="291"/>
      <c r="M122" s="291"/>
      <c r="N122" s="291"/>
    </row>
    <row r="123" spans="1:14" ht="18" x14ac:dyDescent="0.25">
      <c r="A123" s="116" t="s">
        <v>27</v>
      </c>
      <c r="B123" s="104"/>
      <c r="C123" s="232"/>
      <c r="D123" s="232"/>
      <c r="E123" s="232"/>
      <c r="F123" s="232"/>
      <c r="G123" s="277"/>
      <c r="H123" s="232"/>
      <c r="I123" s="232"/>
    </row>
    <row r="124" spans="1:14" s="115" customFormat="1" ht="36" x14ac:dyDescent="0.25">
      <c r="A124" s="108" t="s">
        <v>172</v>
      </c>
      <c r="B124" s="104" t="s">
        <v>15</v>
      </c>
      <c r="C124" s="232">
        <v>22946</v>
      </c>
      <c r="D124" s="232">
        <v>25164</v>
      </c>
      <c r="E124" s="232">
        <v>27357</v>
      </c>
      <c r="F124" s="232">
        <v>29586</v>
      </c>
      <c r="G124" s="232">
        <v>29586</v>
      </c>
      <c r="H124" s="232">
        <v>31155</v>
      </c>
      <c r="I124" s="232">
        <v>33279</v>
      </c>
      <c r="J124" s="114"/>
      <c r="K124" s="114"/>
      <c r="L124" s="114"/>
      <c r="M124" s="114"/>
      <c r="N124" s="114"/>
    </row>
    <row r="125" spans="1:14" s="115" customFormat="1" ht="36" x14ac:dyDescent="0.25">
      <c r="A125" s="108" t="s">
        <v>173</v>
      </c>
      <c r="B125" s="104" t="s">
        <v>15</v>
      </c>
      <c r="C125" s="267">
        <v>21212</v>
      </c>
      <c r="D125" s="267">
        <v>25267</v>
      </c>
      <c r="E125" s="267">
        <v>27586</v>
      </c>
      <c r="F125" s="267">
        <v>29920</v>
      </c>
      <c r="G125" s="267">
        <v>29920</v>
      </c>
      <c r="H125" s="267">
        <v>31564</v>
      </c>
      <c r="I125" s="267">
        <v>33790</v>
      </c>
      <c r="J125" s="114"/>
      <c r="K125" s="114"/>
      <c r="L125" s="114"/>
      <c r="M125" s="114"/>
      <c r="N125" s="114"/>
    </row>
    <row r="126" spans="1:14" s="115" customFormat="1" ht="18" x14ac:dyDescent="0.25">
      <c r="A126" s="108" t="s">
        <v>174</v>
      </c>
      <c r="B126" s="104" t="s">
        <v>15</v>
      </c>
      <c r="C126" s="232">
        <v>26593</v>
      </c>
      <c r="D126" s="232">
        <v>24775</v>
      </c>
      <c r="E126" s="232">
        <v>22619</v>
      </c>
      <c r="F126" s="232">
        <v>22619</v>
      </c>
      <c r="G126" s="232">
        <v>22619</v>
      </c>
      <c r="H126" s="232">
        <v>22619</v>
      </c>
      <c r="I126" s="232">
        <v>22619</v>
      </c>
      <c r="J126" s="114"/>
      <c r="K126" s="114"/>
      <c r="L126" s="114"/>
      <c r="M126" s="114"/>
      <c r="N126" s="114"/>
    </row>
    <row r="127" spans="1:14" s="115" customFormat="1" ht="18" x14ac:dyDescent="0.25">
      <c r="A127" s="108" t="s">
        <v>175</v>
      </c>
      <c r="B127" s="104" t="s">
        <v>15</v>
      </c>
      <c r="C127" s="232">
        <v>0</v>
      </c>
      <c r="D127" s="232">
        <v>0</v>
      </c>
      <c r="E127" s="232">
        <v>0</v>
      </c>
      <c r="F127" s="232">
        <v>0</v>
      </c>
      <c r="G127" s="232">
        <v>0</v>
      </c>
      <c r="H127" s="232">
        <v>0</v>
      </c>
      <c r="I127" s="232">
        <v>0</v>
      </c>
      <c r="J127" s="114"/>
      <c r="K127" s="114"/>
      <c r="L127" s="114"/>
      <c r="M127" s="114"/>
      <c r="N127" s="114"/>
    </row>
    <row r="128" spans="1:14" s="115" customFormat="1" ht="18" x14ac:dyDescent="0.25">
      <c r="A128" s="108" t="s">
        <v>41</v>
      </c>
      <c r="B128" s="104" t="s">
        <v>15</v>
      </c>
      <c r="C128" s="232">
        <v>57283</v>
      </c>
      <c r="D128" s="232">
        <v>69674</v>
      </c>
      <c r="E128" s="232">
        <v>71977</v>
      </c>
      <c r="F128" s="232">
        <v>74929</v>
      </c>
      <c r="G128" s="232">
        <v>74929</v>
      </c>
      <c r="H128" s="232">
        <v>77250</v>
      </c>
      <c r="I128" s="232">
        <v>79647</v>
      </c>
      <c r="J128" s="114"/>
      <c r="K128" s="114"/>
      <c r="L128" s="114"/>
      <c r="M128" s="114"/>
      <c r="N128" s="114"/>
    </row>
    <row r="129" spans="1:14" s="115" customFormat="1" ht="18" x14ac:dyDescent="0.25">
      <c r="A129" s="108" t="s">
        <v>42</v>
      </c>
      <c r="B129" s="104" t="s">
        <v>15</v>
      </c>
      <c r="C129" s="232">
        <v>18519</v>
      </c>
      <c r="D129" s="232">
        <v>22222</v>
      </c>
      <c r="E129" s="232">
        <v>12500</v>
      </c>
      <c r="F129" s="232">
        <v>23904</v>
      </c>
      <c r="G129" s="232">
        <v>23904</v>
      </c>
      <c r="H129" s="232">
        <v>23810</v>
      </c>
      <c r="I129" s="232">
        <v>24045</v>
      </c>
      <c r="J129" s="114"/>
      <c r="K129" s="114"/>
      <c r="L129" s="114"/>
      <c r="M129" s="114"/>
      <c r="N129" s="114"/>
    </row>
    <row r="130" spans="1:14" s="115" customFormat="1" ht="36" x14ac:dyDescent="0.25">
      <c r="A130" s="108" t="s">
        <v>176</v>
      </c>
      <c r="B130" s="104" t="s">
        <v>15</v>
      </c>
      <c r="C130" s="232">
        <v>28169</v>
      </c>
      <c r="D130" s="232">
        <v>31220</v>
      </c>
      <c r="E130" s="232">
        <v>32469</v>
      </c>
      <c r="F130" s="232">
        <v>34331</v>
      </c>
      <c r="G130" s="232">
        <v>34331</v>
      </c>
      <c r="H130" s="232">
        <v>35779</v>
      </c>
      <c r="I130" s="232">
        <v>37378</v>
      </c>
      <c r="J130" s="114"/>
      <c r="K130" s="114"/>
      <c r="L130" s="114"/>
      <c r="M130" s="114"/>
      <c r="N130" s="114"/>
    </row>
    <row r="131" spans="1:14" s="115" customFormat="1" ht="41.25" customHeight="1" x14ac:dyDescent="0.25">
      <c r="A131" s="108" t="s">
        <v>177</v>
      </c>
      <c r="B131" s="104" t="s">
        <v>15</v>
      </c>
      <c r="C131" s="267">
        <v>0</v>
      </c>
      <c r="D131" s="267">
        <v>0</v>
      </c>
      <c r="E131" s="267">
        <v>0</v>
      </c>
      <c r="F131" s="267">
        <v>0</v>
      </c>
      <c r="G131" s="267">
        <v>0</v>
      </c>
      <c r="H131" s="267">
        <v>0</v>
      </c>
      <c r="I131" s="267">
        <v>0</v>
      </c>
      <c r="J131" s="114"/>
      <c r="K131" s="114"/>
      <c r="L131" s="114"/>
      <c r="M131" s="114"/>
      <c r="N131" s="114"/>
    </row>
    <row r="132" spans="1:14" s="115" customFormat="1" ht="18" x14ac:dyDescent="0.25">
      <c r="A132" s="108" t="s">
        <v>17</v>
      </c>
      <c r="B132" s="104" t="s">
        <v>15</v>
      </c>
      <c r="C132" s="232">
        <v>0</v>
      </c>
      <c r="D132" s="232">
        <v>0</v>
      </c>
      <c r="E132" s="232">
        <v>0</v>
      </c>
      <c r="F132" s="232">
        <v>0</v>
      </c>
      <c r="G132" s="232">
        <v>0</v>
      </c>
      <c r="H132" s="232">
        <v>0</v>
      </c>
      <c r="I132" s="232">
        <v>0</v>
      </c>
      <c r="J132" s="114"/>
      <c r="K132" s="114"/>
      <c r="L132" s="114"/>
      <c r="M132" s="114"/>
      <c r="N132" s="114"/>
    </row>
    <row r="133" spans="1:14" s="115" customFormat="1" ht="36" x14ac:dyDescent="0.25">
      <c r="A133" s="108" t="s">
        <v>178</v>
      </c>
      <c r="B133" s="104" t="s">
        <v>15</v>
      </c>
      <c r="C133" s="232">
        <v>16011</v>
      </c>
      <c r="D133" s="232">
        <v>17886</v>
      </c>
      <c r="E133" s="232">
        <v>19102</v>
      </c>
      <c r="F133" s="232">
        <v>19323</v>
      </c>
      <c r="G133" s="232">
        <v>19323</v>
      </c>
      <c r="H133" s="232">
        <v>19261</v>
      </c>
      <c r="I133" s="232">
        <v>19316</v>
      </c>
      <c r="J133" s="114"/>
      <c r="K133" s="114"/>
      <c r="L133" s="114"/>
      <c r="M133" s="114"/>
      <c r="N133" s="114"/>
    </row>
    <row r="134" spans="1:14" s="105" customFormat="1" ht="18" x14ac:dyDescent="0.25">
      <c r="A134" s="108" t="s">
        <v>231</v>
      </c>
      <c r="B134" s="104" t="s">
        <v>15</v>
      </c>
      <c r="C134" s="232">
        <v>0</v>
      </c>
      <c r="D134" s="232">
        <v>0</v>
      </c>
      <c r="E134" s="232">
        <v>0</v>
      </c>
      <c r="F134" s="232">
        <v>0</v>
      </c>
      <c r="G134" s="232">
        <v>0</v>
      </c>
      <c r="H134" s="232">
        <v>0</v>
      </c>
      <c r="I134" s="232">
        <v>0</v>
      </c>
      <c r="J134" s="101"/>
      <c r="K134" s="101"/>
      <c r="L134" s="101"/>
      <c r="M134" s="101"/>
      <c r="N134" s="101"/>
    </row>
    <row r="135" spans="1:14" s="105" customFormat="1" ht="18" x14ac:dyDescent="0.25">
      <c r="A135" s="108" t="s">
        <v>232</v>
      </c>
      <c r="B135" s="104" t="s">
        <v>15</v>
      </c>
      <c r="C135" s="232">
        <v>0</v>
      </c>
      <c r="D135" s="232">
        <v>0</v>
      </c>
      <c r="E135" s="232">
        <v>0</v>
      </c>
      <c r="F135" s="232">
        <v>0</v>
      </c>
      <c r="G135" s="232">
        <v>0</v>
      </c>
      <c r="H135" s="232">
        <v>0</v>
      </c>
      <c r="I135" s="232">
        <v>0</v>
      </c>
      <c r="J135" s="101"/>
      <c r="K135" s="101"/>
      <c r="L135" s="101"/>
      <c r="M135" s="101"/>
      <c r="N135" s="101"/>
    </row>
    <row r="136" spans="1:14" s="98" customFormat="1" ht="36" x14ac:dyDescent="0.25">
      <c r="A136" s="108" t="s">
        <v>40</v>
      </c>
      <c r="B136" s="104" t="s">
        <v>15</v>
      </c>
      <c r="C136" s="232">
        <v>41896</v>
      </c>
      <c r="D136" s="232">
        <v>50994</v>
      </c>
      <c r="E136" s="232">
        <v>57503</v>
      </c>
      <c r="F136" s="232">
        <v>60322</v>
      </c>
      <c r="G136" s="232">
        <v>60322</v>
      </c>
      <c r="H136" s="232">
        <v>62731</v>
      </c>
      <c r="I136" s="232">
        <v>65242</v>
      </c>
      <c r="J136" s="129"/>
      <c r="K136" s="129"/>
      <c r="L136" s="129"/>
      <c r="M136" s="129"/>
      <c r="N136" s="129"/>
    </row>
    <row r="137" spans="1:14" s="98" customFormat="1" ht="36" x14ac:dyDescent="0.25">
      <c r="A137" s="108" t="s">
        <v>486</v>
      </c>
      <c r="B137" s="104" t="s">
        <v>15</v>
      </c>
      <c r="C137" s="232">
        <v>36968</v>
      </c>
      <c r="D137" s="232">
        <v>41319</v>
      </c>
      <c r="E137" s="232">
        <v>47028</v>
      </c>
      <c r="F137" s="232">
        <v>49067</v>
      </c>
      <c r="G137" s="232">
        <v>49067</v>
      </c>
      <c r="H137" s="232">
        <v>51031</v>
      </c>
      <c r="I137" s="232">
        <v>53069</v>
      </c>
      <c r="J137" s="129"/>
      <c r="K137" s="129"/>
      <c r="L137" s="129"/>
      <c r="M137" s="129"/>
      <c r="N137" s="129"/>
    </row>
    <row r="138" spans="1:14" s="98" customFormat="1" ht="18.600000000000001" customHeight="1" x14ac:dyDescent="0.25">
      <c r="A138" s="108" t="s">
        <v>44</v>
      </c>
      <c r="B138" s="104" t="s">
        <v>15</v>
      </c>
      <c r="C138" s="267">
        <v>0</v>
      </c>
      <c r="D138" s="267">
        <v>0</v>
      </c>
      <c r="E138" s="267">
        <v>0</v>
      </c>
      <c r="F138" s="267">
        <v>0</v>
      </c>
      <c r="G138" s="268">
        <v>0</v>
      </c>
      <c r="H138" s="267">
        <v>0</v>
      </c>
      <c r="I138" s="267">
        <v>0</v>
      </c>
      <c r="J138" s="129"/>
      <c r="K138" s="129"/>
      <c r="L138" s="129"/>
      <c r="M138" s="129"/>
      <c r="N138" s="129"/>
    </row>
    <row r="139" spans="1:14" s="98" customFormat="1" ht="18" x14ac:dyDescent="0.25">
      <c r="A139" s="108" t="s">
        <v>470</v>
      </c>
      <c r="B139" s="104" t="s">
        <v>15</v>
      </c>
      <c r="C139" s="268">
        <v>32525</v>
      </c>
      <c r="D139" s="268">
        <v>36485</v>
      </c>
      <c r="E139" s="268">
        <v>41372</v>
      </c>
      <c r="F139" s="268">
        <v>43027</v>
      </c>
      <c r="G139" s="268">
        <v>43027</v>
      </c>
      <c r="H139" s="268">
        <v>44738</v>
      </c>
      <c r="I139" s="268">
        <v>46533</v>
      </c>
      <c r="J139" s="129"/>
      <c r="K139" s="129"/>
      <c r="L139" s="129"/>
      <c r="M139" s="129"/>
      <c r="N139" s="129"/>
    </row>
    <row r="140" spans="1:14" s="128" customFormat="1" ht="18" x14ac:dyDescent="0.25">
      <c r="A140" s="108" t="s">
        <v>420</v>
      </c>
      <c r="B140" s="104" t="s">
        <v>15</v>
      </c>
      <c r="C140" s="232">
        <v>0</v>
      </c>
      <c r="D140" s="232">
        <v>0</v>
      </c>
      <c r="E140" s="232">
        <v>0</v>
      </c>
      <c r="F140" s="232">
        <v>0</v>
      </c>
      <c r="G140" s="277">
        <v>0</v>
      </c>
      <c r="H140" s="232">
        <v>0</v>
      </c>
      <c r="I140" s="232">
        <v>0</v>
      </c>
      <c r="J140" s="127"/>
      <c r="K140" s="127"/>
      <c r="L140" s="127"/>
      <c r="M140" s="127"/>
      <c r="N140" s="127"/>
    </row>
    <row r="141" spans="1:14" s="98" customFormat="1" ht="58.95" customHeight="1" x14ac:dyDescent="0.25">
      <c r="A141" s="118" t="s">
        <v>153</v>
      </c>
      <c r="B141" s="119" t="s">
        <v>15</v>
      </c>
      <c r="C141" s="278">
        <f>C152/C100/12*1000</f>
        <v>36967.75342953857</v>
      </c>
      <c r="D141" s="278">
        <f t="shared" ref="D141:H141" si="12">D152/D100/12*1000</f>
        <v>42135.964912280702</v>
      </c>
      <c r="E141" s="278">
        <f t="shared" si="12"/>
        <v>48018.801616587603</v>
      </c>
      <c r="F141" s="278">
        <f t="shared" si="12"/>
        <v>50123.326286116986</v>
      </c>
      <c r="G141" s="278">
        <f t="shared" si="12"/>
        <v>50123.326286116986</v>
      </c>
      <c r="H141" s="278">
        <f t="shared" si="12"/>
        <v>52127.378435517974</v>
      </c>
      <c r="I141" s="278">
        <f>I152/I100/12*1000</f>
        <v>54210.711768851303</v>
      </c>
      <c r="J141" s="129"/>
      <c r="K141" s="129"/>
      <c r="L141" s="129"/>
      <c r="M141" s="129"/>
      <c r="N141" s="129"/>
    </row>
    <row r="142" spans="1:14" s="84" customFormat="1" ht="18" x14ac:dyDescent="0.25">
      <c r="A142" s="118" t="s">
        <v>152</v>
      </c>
      <c r="B142" s="119"/>
      <c r="C142" s="231"/>
      <c r="D142" s="231"/>
      <c r="E142" s="231"/>
      <c r="F142" s="231"/>
      <c r="G142" s="233"/>
      <c r="H142" s="231"/>
      <c r="I142" s="231"/>
      <c r="J142" s="100"/>
      <c r="K142" s="100"/>
      <c r="L142" s="100"/>
      <c r="M142" s="100"/>
      <c r="N142" s="100"/>
    </row>
    <row r="143" spans="1:14" s="126" customFormat="1" ht="36" x14ac:dyDescent="0.25">
      <c r="A143" s="108" t="s">
        <v>401</v>
      </c>
      <c r="B143" s="104" t="s">
        <v>15</v>
      </c>
      <c r="C143" s="268">
        <v>32525</v>
      </c>
      <c r="D143" s="268">
        <v>36485</v>
      </c>
      <c r="E143" s="268">
        <v>41372</v>
      </c>
      <c r="F143" s="268">
        <v>43027</v>
      </c>
      <c r="G143" s="268">
        <v>43027</v>
      </c>
      <c r="H143" s="268">
        <v>44738</v>
      </c>
      <c r="I143" s="268">
        <v>46533</v>
      </c>
      <c r="J143" s="125"/>
      <c r="K143" s="125"/>
      <c r="L143" s="125"/>
      <c r="M143" s="125"/>
      <c r="N143" s="125"/>
    </row>
    <row r="144" spans="1:14" s="126" customFormat="1" ht="18" x14ac:dyDescent="0.25">
      <c r="A144" s="218" t="s">
        <v>472</v>
      </c>
      <c r="B144" s="104" t="s">
        <v>15</v>
      </c>
      <c r="C144" s="277">
        <v>40880</v>
      </c>
      <c r="D144" s="277">
        <v>45138</v>
      </c>
      <c r="E144" s="277">
        <v>54232</v>
      </c>
      <c r="F144" s="277">
        <v>56878</v>
      </c>
      <c r="G144" s="277">
        <v>56878</v>
      </c>
      <c r="H144" s="277">
        <v>58201</v>
      </c>
      <c r="I144" s="277">
        <v>60845.599999999999</v>
      </c>
      <c r="J144" s="125"/>
      <c r="K144" s="125"/>
      <c r="L144" s="125"/>
      <c r="M144" s="125"/>
      <c r="N144" s="125"/>
    </row>
    <row r="145" spans="1:14" s="128" customFormat="1" ht="18" x14ac:dyDescent="0.25">
      <c r="A145" s="132" t="s">
        <v>327</v>
      </c>
      <c r="B145" s="104" t="s">
        <v>15</v>
      </c>
      <c r="C145" s="232">
        <v>36683</v>
      </c>
      <c r="D145" s="232">
        <v>41183</v>
      </c>
      <c r="E145" s="232">
        <v>47152</v>
      </c>
      <c r="F145" s="232">
        <v>49176</v>
      </c>
      <c r="G145" s="232">
        <v>49176</v>
      </c>
      <c r="H145" s="232">
        <v>51145</v>
      </c>
      <c r="I145" s="232">
        <v>53186</v>
      </c>
      <c r="J145" s="127"/>
      <c r="K145" s="127"/>
      <c r="L145" s="127"/>
      <c r="M145" s="127"/>
      <c r="N145" s="127"/>
    </row>
    <row r="146" spans="1:14" s="98" customFormat="1" ht="18" x14ac:dyDescent="0.25">
      <c r="A146" s="132" t="s">
        <v>309</v>
      </c>
      <c r="B146" s="104" t="s">
        <v>15</v>
      </c>
      <c r="C146" s="232">
        <v>41986</v>
      </c>
      <c r="D146" s="232">
        <v>50994</v>
      </c>
      <c r="E146" s="232">
        <v>57503</v>
      </c>
      <c r="F146" s="232">
        <v>60322</v>
      </c>
      <c r="G146" s="232">
        <v>60322</v>
      </c>
      <c r="H146" s="232">
        <v>62731</v>
      </c>
      <c r="I146" s="232">
        <v>56242</v>
      </c>
      <c r="J146" s="129"/>
      <c r="K146" s="129"/>
      <c r="L146" s="129"/>
      <c r="M146" s="129"/>
      <c r="N146" s="129"/>
    </row>
    <row r="147" spans="1:14" s="128" customFormat="1" ht="44.25" customHeight="1" x14ac:dyDescent="0.25">
      <c r="A147" s="116" t="s">
        <v>328</v>
      </c>
      <c r="B147" s="117" t="s">
        <v>15</v>
      </c>
      <c r="C147" s="249">
        <f>C150/C106/12*1000</f>
        <v>20489.977728285081</v>
      </c>
      <c r="D147" s="249">
        <f t="shared" ref="D147:H147" si="13">D150/D106/12*1000</f>
        <v>22744.599745870393</v>
      </c>
      <c r="E147" s="249">
        <f t="shared" si="13"/>
        <v>23665.730337078654</v>
      </c>
      <c r="F147" s="249">
        <f t="shared" si="13"/>
        <v>25413.870246085011</v>
      </c>
      <c r="G147" s="249">
        <f t="shared" si="13"/>
        <v>25436.241610738252</v>
      </c>
      <c r="H147" s="249">
        <f t="shared" si="13"/>
        <v>26074.561403508771</v>
      </c>
      <c r="I147" s="249">
        <f>I150/I106/12*1000</f>
        <v>27015.955153083225</v>
      </c>
      <c r="J147" s="127"/>
      <c r="K147" s="127"/>
      <c r="L147" s="127"/>
      <c r="M147" s="127"/>
      <c r="N147" s="127"/>
    </row>
    <row r="148" spans="1:14" s="128" customFormat="1" ht="42.75" customHeight="1" x14ac:dyDescent="0.25">
      <c r="A148" s="306" t="s">
        <v>487</v>
      </c>
      <c r="B148" s="307" t="s">
        <v>12</v>
      </c>
      <c r="C148" s="254">
        <v>2267.6</v>
      </c>
      <c r="D148" s="254">
        <v>2599.1999999999998</v>
      </c>
      <c r="E148" s="254">
        <v>2813.8</v>
      </c>
      <c r="F148" s="254">
        <v>2940.9</v>
      </c>
      <c r="G148" s="254">
        <v>2940.9</v>
      </c>
      <c r="H148" s="254">
        <v>3047.2</v>
      </c>
      <c r="I148" s="254">
        <v>3158.8</v>
      </c>
      <c r="J148" s="127"/>
      <c r="K148" s="127"/>
      <c r="L148" s="127"/>
      <c r="M148" s="127"/>
      <c r="N148" s="127"/>
    </row>
    <row r="149" spans="1:14" ht="18" x14ac:dyDescent="0.25">
      <c r="A149" s="118" t="s">
        <v>27</v>
      </c>
      <c r="B149" s="104"/>
      <c r="C149" s="252"/>
      <c r="D149" s="252"/>
      <c r="E149" s="252"/>
      <c r="F149" s="252"/>
      <c r="G149" s="253"/>
      <c r="H149" s="252"/>
      <c r="I149" s="252"/>
    </row>
    <row r="150" spans="1:14" s="128" customFormat="1" ht="36" x14ac:dyDescent="0.25">
      <c r="A150" s="118" t="s">
        <v>331</v>
      </c>
      <c r="B150" s="119" t="s">
        <v>12</v>
      </c>
      <c r="C150" s="252">
        <v>110.4</v>
      </c>
      <c r="D150" s="252">
        <v>107.4</v>
      </c>
      <c r="E150" s="252">
        <v>101.1</v>
      </c>
      <c r="F150" s="252">
        <v>113.6</v>
      </c>
      <c r="G150" s="253">
        <v>113.7</v>
      </c>
      <c r="H150" s="252">
        <v>118.9</v>
      </c>
      <c r="I150" s="252">
        <v>125.3</v>
      </c>
      <c r="J150" s="127"/>
      <c r="K150" s="127"/>
      <c r="L150" s="127"/>
      <c r="M150" s="127"/>
      <c r="N150" s="127"/>
    </row>
    <row r="151" spans="1:14" s="98" customFormat="1" ht="36" x14ac:dyDescent="0.25">
      <c r="A151" s="118" t="s">
        <v>66</v>
      </c>
      <c r="B151" s="119" t="s">
        <v>12</v>
      </c>
      <c r="C151" s="252">
        <v>36.4</v>
      </c>
      <c r="D151" s="252">
        <v>42.6</v>
      </c>
      <c r="E151" s="252">
        <v>48.1</v>
      </c>
      <c r="F151" s="252">
        <v>52.3</v>
      </c>
      <c r="G151" s="252">
        <v>52.3</v>
      </c>
      <c r="H151" s="252">
        <v>55.3</v>
      </c>
      <c r="I151" s="252">
        <v>59.2</v>
      </c>
      <c r="J151" s="129"/>
      <c r="K151" s="129"/>
      <c r="L151" s="129"/>
      <c r="M151" s="129"/>
      <c r="N151" s="129"/>
    </row>
    <row r="152" spans="1:14" s="98" customFormat="1" ht="36" x14ac:dyDescent="0.25">
      <c r="A152" s="118" t="s">
        <v>115</v>
      </c>
      <c r="B152" s="119" t="s">
        <v>12</v>
      </c>
      <c r="C152" s="253">
        <v>830</v>
      </c>
      <c r="D152" s="253">
        <v>960.7</v>
      </c>
      <c r="E152" s="253">
        <v>1093.0999999999999</v>
      </c>
      <c r="F152" s="187">
        <v>1138</v>
      </c>
      <c r="G152" s="187">
        <v>1138</v>
      </c>
      <c r="H152" s="253">
        <v>1183.5</v>
      </c>
      <c r="I152" s="253">
        <v>1230.8</v>
      </c>
      <c r="J152" s="129"/>
      <c r="K152" s="129"/>
      <c r="L152" s="129"/>
      <c r="M152" s="129"/>
      <c r="N152" s="129"/>
    </row>
    <row r="153" spans="1:14" s="86" customFormat="1" ht="18" x14ac:dyDescent="0.25">
      <c r="A153" s="116" t="s">
        <v>28</v>
      </c>
      <c r="B153" s="117" t="s">
        <v>12</v>
      </c>
      <c r="C153" s="250">
        <v>69.7</v>
      </c>
      <c r="D153" s="250">
        <v>95.3</v>
      </c>
      <c r="E153" s="250">
        <v>95.3</v>
      </c>
      <c r="F153" s="250">
        <v>95.3</v>
      </c>
      <c r="G153" s="250">
        <v>95.3</v>
      </c>
      <c r="H153" s="250">
        <v>95.3</v>
      </c>
      <c r="I153" s="250">
        <v>95.3</v>
      </c>
      <c r="J153" s="130"/>
      <c r="K153" s="130"/>
      <c r="L153" s="130"/>
      <c r="M153" s="130"/>
      <c r="N153" s="130"/>
    </row>
    <row r="154" spans="1:14" s="98" customFormat="1" ht="18" x14ac:dyDescent="0.25">
      <c r="A154" s="116" t="s">
        <v>6</v>
      </c>
      <c r="B154" s="117" t="s">
        <v>12</v>
      </c>
      <c r="C154" s="234">
        <v>0</v>
      </c>
      <c r="D154" s="234">
        <v>0</v>
      </c>
      <c r="E154" s="234">
        <v>0</v>
      </c>
      <c r="F154" s="234">
        <v>0</v>
      </c>
      <c r="G154" s="263">
        <v>0</v>
      </c>
      <c r="H154" s="234">
        <v>0</v>
      </c>
      <c r="I154" s="234">
        <v>0</v>
      </c>
      <c r="J154" s="129"/>
      <c r="K154" s="129"/>
      <c r="L154" s="129"/>
      <c r="M154" s="129"/>
      <c r="N154" s="129"/>
    </row>
    <row r="155" spans="1:14" s="98" customFormat="1" ht="36" x14ac:dyDescent="0.25">
      <c r="A155" s="116" t="s">
        <v>133</v>
      </c>
      <c r="B155" s="117" t="s">
        <v>12</v>
      </c>
      <c r="C155" s="248">
        <f>C148+C153+C154</f>
        <v>2337.2999999999997</v>
      </c>
      <c r="D155" s="248">
        <f t="shared" ref="D155:I155" si="14">D148+D153+D154</f>
        <v>2694.5</v>
      </c>
      <c r="E155" s="248">
        <f t="shared" si="14"/>
        <v>2909.1000000000004</v>
      </c>
      <c r="F155" s="248">
        <f t="shared" si="14"/>
        <v>3036.2000000000003</v>
      </c>
      <c r="G155" s="262">
        <f t="shared" si="14"/>
        <v>3036.2000000000003</v>
      </c>
      <c r="H155" s="248">
        <f t="shared" si="14"/>
        <v>3142.5</v>
      </c>
      <c r="I155" s="248">
        <f t="shared" si="14"/>
        <v>3254.1000000000004</v>
      </c>
      <c r="J155" s="129"/>
      <c r="K155" s="129"/>
      <c r="L155" s="129"/>
      <c r="M155" s="129"/>
      <c r="N155" s="129"/>
    </row>
    <row r="156" spans="1:14" s="98" customFormat="1" ht="17.399999999999999" x14ac:dyDescent="0.25">
      <c r="A156" s="331" t="s">
        <v>149</v>
      </c>
      <c r="B156" s="331"/>
      <c r="C156" s="331"/>
      <c r="D156" s="331"/>
      <c r="E156" s="331"/>
      <c r="F156" s="331"/>
      <c r="G156" s="331"/>
      <c r="H156" s="331"/>
      <c r="I156" s="331"/>
      <c r="J156" s="129"/>
      <c r="K156" s="129"/>
      <c r="L156" s="129"/>
      <c r="M156" s="129"/>
      <c r="N156" s="129"/>
    </row>
    <row r="157" spans="1:14" s="92" customFormat="1" ht="36" x14ac:dyDescent="0.25">
      <c r="A157" s="116" t="s">
        <v>140</v>
      </c>
      <c r="B157" s="117" t="s">
        <v>12</v>
      </c>
      <c r="C157" s="248">
        <f>C159+C160+C166</f>
        <v>155.69999999999999</v>
      </c>
      <c r="D157" s="248">
        <f>D159+D160+D166</f>
        <v>174.6</v>
      </c>
      <c r="E157" s="248">
        <f t="shared" ref="E157:I157" si="15">E159+E160+E166</f>
        <v>163.4</v>
      </c>
      <c r="F157" s="248">
        <f t="shared" si="15"/>
        <v>166</v>
      </c>
      <c r="G157" s="262">
        <f t="shared" si="15"/>
        <v>166</v>
      </c>
      <c r="H157" s="248">
        <f t="shared" si="15"/>
        <v>168.2</v>
      </c>
      <c r="I157" s="248">
        <f t="shared" si="15"/>
        <v>170.5</v>
      </c>
      <c r="J157" s="215"/>
      <c r="K157" s="215"/>
      <c r="L157" s="215"/>
      <c r="M157" s="215"/>
      <c r="N157" s="215"/>
    </row>
    <row r="158" spans="1:14" s="92" customFormat="1" ht="18" x14ac:dyDescent="0.25">
      <c r="A158" s="118" t="s">
        <v>27</v>
      </c>
      <c r="B158" s="104"/>
      <c r="C158" s="247"/>
      <c r="D158" s="247"/>
      <c r="E158" s="247"/>
      <c r="F158" s="247"/>
      <c r="G158" s="251"/>
      <c r="H158" s="247"/>
      <c r="I158" s="247"/>
      <c r="J158" s="215"/>
      <c r="K158" s="215"/>
      <c r="L158" s="215"/>
      <c r="M158" s="215"/>
      <c r="N158" s="215"/>
    </row>
    <row r="159" spans="1:14" s="92" customFormat="1" ht="18" x14ac:dyDescent="0.25">
      <c r="A159" s="116" t="s">
        <v>138</v>
      </c>
      <c r="B159" s="117" t="s">
        <v>12</v>
      </c>
      <c r="C159" s="250">
        <v>137.1</v>
      </c>
      <c r="D159" s="250">
        <v>157.30000000000001</v>
      </c>
      <c r="E159" s="250">
        <v>149.5</v>
      </c>
      <c r="F159" s="250">
        <v>151.80000000000001</v>
      </c>
      <c r="G159" s="254">
        <v>151.80000000000001</v>
      </c>
      <c r="H159" s="250">
        <v>154</v>
      </c>
      <c r="I159" s="250">
        <v>156.30000000000001</v>
      </c>
      <c r="J159" s="215"/>
      <c r="K159" s="215"/>
      <c r="L159" s="215"/>
      <c r="M159" s="215"/>
      <c r="N159" s="215"/>
    </row>
    <row r="160" spans="1:14" s="92" customFormat="1" ht="18" x14ac:dyDescent="0.25">
      <c r="A160" s="116" t="s">
        <v>139</v>
      </c>
      <c r="B160" s="117" t="s">
        <v>12</v>
      </c>
      <c r="C160" s="250">
        <f>SUM(C161+C164)</f>
        <v>14.700000000000001</v>
      </c>
      <c r="D160" s="250">
        <f t="shared" ref="D160:I160" si="16">SUM(D161+D164)</f>
        <v>14.7</v>
      </c>
      <c r="E160" s="250">
        <f t="shared" si="16"/>
        <v>11.5</v>
      </c>
      <c r="F160" s="254">
        <f t="shared" si="16"/>
        <v>11.700000000000001</v>
      </c>
      <c r="G160" s="254">
        <f t="shared" si="16"/>
        <v>11.700000000000001</v>
      </c>
      <c r="H160" s="250">
        <f t="shared" si="16"/>
        <v>11.700000000000001</v>
      </c>
      <c r="I160" s="250">
        <f t="shared" si="16"/>
        <v>11.700000000000001</v>
      </c>
      <c r="J160" s="215"/>
      <c r="K160" s="215"/>
      <c r="L160" s="215"/>
      <c r="M160" s="215"/>
      <c r="N160" s="215"/>
    </row>
    <row r="161" spans="1:14" s="92" customFormat="1" ht="18" x14ac:dyDescent="0.25">
      <c r="A161" s="116" t="s">
        <v>134</v>
      </c>
      <c r="B161" s="117" t="s">
        <v>12</v>
      </c>
      <c r="C161" s="250">
        <v>13.3</v>
      </c>
      <c r="D161" s="250">
        <v>11.9</v>
      </c>
      <c r="E161" s="250">
        <v>10.199999999999999</v>
      </c>
      <c r="F161" s="250">
        <v>10.4</v>
      </c>
      <c r="G161" s="254">
        <v>10.4</v>
      </c>
      <c r="H161" s="250">
        <v>10.4</v>
      </c>
      <c r="I161" s="250">
        <v>10.4</v>
      </c>
      <c r="J161" s="215"/>
      <c r="K161" s="215"/>
      <c r="L161" s="215"/>
      <c r="M161" s="215"/>
      <c r="N161" s="215"/>
    </row>
    <row r="162" spans="1:14" s="92" customFormat="1" ht="36" x14ac:dyDescent="0.25">
      <c r="A162" s="118" t="s">
        <v>343</v>
      </c>
      <c r="B162" s="119" t="s">
        <v>12</v>
      </c>
      <c r="C162" s="255">
        <v>5094.7</v>
      </c>
      <c r="D162" s="255">
        <v>5094.7</v>
      </c>
      <c r="E162" s="255">
        <v>5094.7</v>
      </c>
      <c r="F162" s="255">
        <v>5094.7</v>
      </c>
      <c r="G162" s="255">
        <v>5094.7</v>
      </c>
      <c r="H162" s="255">
        <v>5094.7</v>
      </c>
      <c r="I162" s="255">
        <v>5094.7</v>
      </c>
      <c r="J162" s="215"/>
      <c r="K162" s="215"/>
      <c r="L162" s="215"/>
      <c r="M162" s="215"/>
      <c r="N162" s="215"/>
    </row>
    <row r="163" spans="1:14" s="92" customFormat="1" ht="18" x14ac:dyDescent="0.25">
      <c r="A163" s="118" t="s">
        <v>151</v>
      </c>
      <c r="B163" s="119" t="s">
        <v>12</v>
      </c>
      <c r="C163" s="255">
        <v>16.2</v>
      </c>
      <c r="D163" s="255">
        <v>16.2</v>
      </c>
      <c r="E163" s="255">
        <v>16.2</v>
      </c>
      <c r="F163" s="255">
        <v>16.2</v>
      </c>
      <c r="G163" s="256">
        <v>16.2</v>
      </c>
      <c r="H163" s="255">
        <v>16.2</v>
      </c>
      <c r="I163" s="255">
        <v>16.2</v>
      </c>
      <c r="J163" s="215"/>
      <c r="K163" s="215"/>
      <c r="L163" s="215"/>
      <c r="M163" s="215"/>
      <c r="N163" s="215"/>
    </row>
    <row r="164" spans="1:14" s="92" customFormat="1" ht="18" x14ac:dyDescent="0.25">
      <c r="A164" s="116" t="s">
        <v>135</v>
      </c>
      <c r="B164" s="117" t="s">
        <v>12</v>
      </c>
      <c r="C164" s="264">
        <v>1.4</v>
      </c>
      <c r="D164" s="264">
        <v>2.8</v>
      </c>
      <c r="E164" s="264">
        <v>1.3</v>
      </c>
      <c r="F164" s="264">
        <v>1.3</v>
      </c>
      <c r="G164" s="265">
        <v>1.3</v>
      </c>
      <c r="H164" s="264">
        <v>1.3</v>
      </c>
      <c r="I164" s="264">
        <v>1.3</v>
      </c>
      <c r="J164" s="215"/>
      <c r="K164" s="215"/>
      <c r="L164" s="215"/>
      <c r="M164" s="215"/>
      <c r="N164" s="215"/>
    </row>
    <row r="165" spans="1:14" s="92" customFormat="1" ht="37.5" customHeight="1" x14ac:dyDescent="0.25">
      <c r="A165" s="118" t="s">
        <v>154</v>
      </c>
      <c r="B165" s="119" t="s">
        <v>12</v>
      </c>
      <c r="C165" s="266">
        <v>1475.5</v>
      </c>
      <c r="D165" s="266">
        <v>1475.5</v>
      </c>
      <c r="E165" s="266">
        <v>1475.5</v>
      </c>
      <c r="F165" s="266">
        <v>1475.5</v>
      </c>
      <c r="G165" s="266">
        <v>1475.5</v>
      </c>
      <c r="H165" s="266">
        <v>1475.5</v>
      </c>
      <c r="I165" s="266">
        <v>1475.5</v>
      </c>
      <c r="J165" s="215"/>
      <c r="K165" s="215"/>
      <c r="L165" s="215"/>
      <c r="M165" s="215"/>
      <c r="N165" s="215"/>
    </row>
    <row r="166" spans="1:14" s="92" customFormat="1" ht="18" x14ac:dyDescent="0.25">
      <c r="A166" s="116" t="s">
        <v>150</v>
      </c>
      <c r="B166" s="117" t="s">
        <v>12</v>
      </c>
      <c r="C166" s="250">
        <f>SUM(C167:C168)</f>
        <v>3.9</v>
      </c>
      <c r="D166" s="250">
        <f t="shared" ref="D166:I166" si="17">SUM(D167:D168)</f>
        <v>2.6</v>
      </c>
      <c r="E166" s="250">
        <f t="shared" si="17"/>
        <v>2.4</v>
      </c>
      <c r="F166" s="254">
        <f t="shared" si="17"/>
        <v>2.5</v>
      </c>
      <c r="G166" s="254">
        <f t="shared" si="17"/>
        <v>2.5</v>
      </c>
      <c r="H166" s="250">
        <f t="shared" si="17"/>
        <v>2.5</v>
      </c>
      <c r="I166" s="250">
        <f t="shared" si="17"/>
        <v>2.5</v>
      </c>
      <c r="J166" s="215"/>
      <c r="K166" s="215"/>
      <c r="L166" s="215"/>
      <c r="M166" s="215"/>
      <c r="N166" s="215"/>
    </row>
    <row r="167" spans="1:14" s="92" customFormat="1" ht="18" x14ac:dyDescent="0.25">
      <c r="A167" s="118" t="s">
        <v>136</v>
      </c>
      <c r="B167" s="119" t="s">
        <v>12</v>
      </c>
      <c r="C167" s="255">
        <v>0.4</v>
      </c>
      <c r="D167" s="230">
        <v>0</v>
      </c>
      <c r="E167" s="230">
        <v>0</v>
      </c>
      <c r="F167" s="230">
        <v>0</v>
      </c>
      <c r="G167" s="235">
        <v>0</v>
      </c>
      <c r="H167" s="230">
        <v>0</v>
      </c>
      <c r="I167" s="230">
        <v>0</v>
      </c>
      <c r="J167" s="215"/>
      <c r="K167" s="215"/>
      <c r="L167" s="215"/>
      <c r="M167" s="215"/>
      <c r="N167" s="215"/>
    </row>
    <row r="168" spans="1:14" s="92" customFormat="1" ht="36" x14ac:dyDescent="0.25">
      <c r="A168" s="118" t="s">
        <v>137</v>
      </c>
      <c r="B168" s="119" t="s">
        <v>12</v>
      </c>
      <c r="C168" s="255">
        <v>3.5</v>
      </c>
      <c r="D168" s="255">
        <v>2.6</v>
      </c>
      <c r="E168" s="255">
        <v>2.4</v>
      </c>
      <c r="F168" s="255">
        <v>2.5</v>
      </c>
      <c r="G168" s="256">
        <v>2.5</v>
      </c>
      <c r="H168" s="255">
        <v>2.5</v>
      </c>
      <c r="I168" s="255">
        <v>2.5</v>
      </c>
      <c r="J168" s="215"/>
      <c r="K168" s="215"/>
      <c r="L168" s="215"/>
      <c r="M168" s="215"/>
      <c r="N168" s="215"/>
    </row>
    <row r="169" spans="1:14" ht="18" x14ac:dyDescent="0.35">
      <c r="A169" s="176"/>
      <c r="B169" s="176"/>
      <c r="C169" s="177"/>
      <c r="D169" s="177"/>
      <c r="E169" s="177"/>
      <c r="F169" s="177"/>
      <c r="G169" s="188"/>
      <c r="H169" s="177"/>
      <c r="I169" s="177"/>
    </row>
    <row r="170" spans="1:14" ht="18" x14ac:dyDescent="0.35">
      <c r="A170" s="176"/>
      <c r="B170" s="176"/>
      <c r="C170" s="176"/>
      <c r="D170" s="176"/>
      <c r="E170" s="176"/>
      <c r="F170" s="213"/>
      <c r="G170" s="189"/>
      <c r="H170" s="176"/>
      <c r="I170" s="176"/>
    </row>
  </sheetData>
  <sheetProtection formatCells="0" formatColumns="0" formatRows="0"/>
  <mergeCells count="18">
    <mergeCell ref="A11:I11"/>
    <mergeCell ref="A29:I29"/>
    <mergeCell ref="A156:I156"/>
    <mergeCell ref="A79:I79"/>
    <mergeCell ref="G1:I1"/>
    <mergeCell ref="G2:I2"/>
    <mergeCell ref="G3:I3"/>
    <mergeCell ref="G4:I4"/>
    <mergeCell ref="B8:B10"/>
    <mergeCell ref="D8:D10"/>
    <mergeCell ref="C8:C10"/>
    <mergeCell ref="E8:E10"/>
    <mergeCell ref="A6:I6"/>
    <mergeCell ref="F9:G9"/>
    <mergeCell ref="H9:H10"/>
    <mergeCell ref="I9:I10"/>
    <mergeCell ref="F8:I8"/>
    <mergeCell ref="A8:A10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67" fitToHeight="10" orientation="landscape" r:id="rId1"/>
  <headerFooter alignWithMargins="0"/>
  <rowBreaks count="6" manualBreakCount="6">
    <brk id="28" max="8" man="1"/>
    <brk id="54" max="8" man="1"/>
    <brk id="78" max="8" man="1"/>
    <brk id="105" max="8" man="1"/>
    <brk id="126" max="8" man="1"/>
    <brk id="1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</sheetPr>
  <dimension ref="A1:AH502"/>
  <sheetViews>
    <sheetView view="pageBreakPreview" zoomScale="75" zoomScaleNormal="75" zoomScaleSheetLayoutView="75" workbookViewId="0">
      <pane xSplit="2" ySplit="10" topLeftCell="C412" activePane="bottomRight" state="frozen"/>
      <selection pane="topRight" activeCell="C1" sqref="C1"/>
      <selection pane="bottomLeft" activeCell="A8" sqref="A8"/>
      <selection pane="bottomRight" activeCell="K1" sqref="K1:N1"/>
    </sheetView>
  </sheetViews>
  <sheetFormatPr defaultRowHeight="13.2" x14ac:dyDescent="0.25"/>
  <cols>
    <col min="1" max="1" width="48.109375" style="164" customWidth="1"/>
    <col min="2" max="2" width="32.33203125" style="164" customWidth="1"/>
    <col min="3" max="3" width="14" style="115" customWidth="1"/>
    <col min="4" max="4" width="11.6640625" style="115" customWidth="1"/>
    <col min="5" max="6" width="10.6640625" style="115" customWidth="1"/>
    <col min="7" max="7" width="10.5546875" style="115" customWidth="1"/>
    <col min="8" max="8" width="10.6640625" style="115" customWidth="1"/>
    <col min="9" max="9" width="11" style="115" customWidth="1"/>
    <col min="10" max="10" width="11.88671875" style="115" customWidth="1"/>
    <col min="11" max="11" width="11.5546875" style="115" customWidth="1"/>
    <col min="12" max="12" width="11.44140625" style="115" customWidth="1"/>
    <col min="13" max="14" width="11" style="115" customWidth="1"/>
    <col min="15" max="20" width="9.6640625" style="115" customWidth="1"/>
    <col min="21" max="21" width="10.6640625" style="115" customWidth="1"/>
    <col min="22" max="23" width="11.5546875" style="115" customWidth="1"/>
    <col min="24" max="24" width="11.88671875" style="115" customWidth="1"/>
    <col min="25" max="25" width="10.6640625" style="115" customWidth="1"/>
    <col min="26" max="26" width="10.88671875" style="115" customWidth="1"/>
    <col min="27" max="27" width="10.5546875" style="115" customWidth="1"/>
    <col min="28" max="28" width="11" style="115" customWidth="1"/>
    <col min="29" max="29" width="10.44140625" style="115" customWidth="1"/>
    <col min="30" max="30" width="10.5546875" style="115" customWidth="1"/>
    <col min="31" max="31" width="10.33203125" style="115" customWidth="1"/>
    <col min="32" max="32" width="10.5546875" style="115" customWidth="1"/>
    <col min="33" max="33" width="54.5546875" customWidth="1"/>
  </cols>
  <sheetData>
    <row r="1" spans="1:34" ht="18.75" customHeight="1" x14ac:dyDescent="0.35">
      <c r="A1" s="316"/>
      <c r="B1" s="316"/>
      <c r="C1" s="317"/>
      <c r="D1" s="317"/>
      <c r="E1" s="317"/>
      <c r="F1" s="317"/>
      <c r="G1" s="317"/>
      <c r="H1" s="317"/>
      <c r="I1" s="317"/>
      <c r="J1" s="317"/>
      <c r="K1" s="332" t="s">
        <v>496</v>
      </c>
      <c r="L1" s="333"/>
      <c r="M1" s="333"/>
      <c r="N1" s="333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4" ht="16.5" customHeight="1" x14ac:dyDescent="0.35">
      <c r="A2" s="316"/>
      <c r="B2" s="316"/>
      <c r="C2" s="317"/>
      <c r="D2" s="317"/>
      <c r="E2" s="317"/>
      <c r="F2" s="317"/>
      <c r="G2" s="317"/>
      <c r="H2" s="317"/>
      <c r="I2" s="317"/>
      <c r="J2" s="317"/>
      <c r="K2" s="332" t="s">
        <v>497</v>
      </c>
      <c r="L2" s="333"/>
      <c r="M2" s="333"/>
      <c r="N2" s="333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4" ht="18" customHeight="1" x14ac:dyDescent="0.35">
      <c r="A3" s="316"/>
      <c r="B3" s="316"/>
      <c r="C3" s="317"/>
      <c r="D3" s="317"/>
      <c r="E3" s="317"/>
      <c r="F3" s="317"/>
      <c r="G3" s="317"/>
      <c r="H3" s="317"/>
      <c r="I3" s="317"/>
      <c r="J3" s="317"/>
      <c r="K3" s="332" t="s">
        <v>495</v>
      </c>
      <c r="L3" s="333"/>
      <c r="M3" s="333"/>
      <c r="N3" s="333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4" ht="16.5" customHeight="1" x14ac:dyDescent="0.35">
      <c r="A4" s="316"/>
      <c r="B4" s="316"/>
      <c r="C4" s="317"/>
      <c r="D4" s="317"/>
      <c r="E4" s="317"/>
      <c r="F4" s="317"/>
      <c r="G4" s="317"/>
      <c r="H4" s="317"/>
      <c r="I4" s="317"/>
      <c r="J4" s="317"/>
      <c r="K4" s="318"/>
      <c r="L4" s="319"/>
      <c r="M4" s="319"/>
      <c r="N4" s="319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4" ht="17.399999999999999" x14ac:dyDescent="0.25">
      <c r="A5" s="334" t="s">
        <v>67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6"/>
      <c r="AE5" s="136"/>
      <c r="AF5" s="136"/>
    </row>
    <row r="6" spans="1:34" ht="19.5" customHeight="1" x14ac:dyDescent="0.25">
      <c r="A6" s="135"/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</row>
    <row r="7" spans="1:34" s="98" customFormat="1" ht="33" customHeight="1" x14ac:dyDescent="0.25">
      <c r="A7" s="336"/>
      <c r="B7" s="337" t="s">
        <v>158</v>
      </c>
      <c r="C7" s="337" t="s">
        <v>54</v>
      </c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 t="s">
        <v>55</v>
      </c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97"/>
      <c r="AH7" s="97"/>
    </row>
    <row r="8" spans="1:34" s="98" customFormat="1" ht="33" customHeight="1" x14ac:dyDescent="0.25">
      <c r="A8" s="336"/>
      <c r="B8" s="337"/>
      <c r="C8" s="336" t="s">
        <v>3</v>
      </c>
      <c r="D8" s="336"/>
      <c r="E8" s="336"/>
      <c r="F8" s="336"/>
      <c r="G8" s="336"/>
      <c r="H8" s="336"/>
      <c r="I8" s="336" t="s">
        <v>60</v>
      </c>
      <c r="J8" s="336"/>
      <c r="K8" s="336"/>
      <c r="L8" s="336"/>
      <c r="M8" s="336"/>
      <c r="N8" s="336"/>
      <c r="O8" s="336" t="s">
        <v>2</v>
      </c>
      <c r="P8" s="336"/>
      <c r="Q8" s="336"/>
      <c r="R8" s="336"/>
      <c r="S8" s="336"/>
      <c r="T8" s="336"/>
      <c r="U8" s="336" t="s">
        <v>392</v>
      </c>
      <c r="V8" s="336"/>
      <c r="W8" s="336"/>
      <c r="X8" s="336"/>
      <c r="Y8" s="336"/>
      <c r="Z8" s="336"/>
      <c r="AA8" s="336" t="s">
        <v>56</v>
      </c>
      <c r="AB8" s="336"/>
      <c r="AC8" s="336"/>
      <c r="AD8" s="336"/>
      <c r="AE8" s="336"/>
      <c r="AF8" s="336"/>
      <c r="AG8" s="97"/>
    </row>
    <row r="9" spans="1:34" s="98" customFormat="1" ht="15.75" customHeight="1" x14ac:dyDescent="0.25">
      <c r="A9" s="336"/>
      <c r="B9" s="337"/>
      <c r="C9" s="336" t="s">
        <v>413</v>
      </c>
      <c r="D9" s="336" t="s">
        <v>445</v>
      </c>
      <c r="E9" s="336" t="s">
        <v>436</v>
      </c>
      <c r="F9" s="336" t="s">
        <v>438</v>
      </c>
      <c r="G9" s="336"/>
      <c r="H9" s="336"/>
      <c r="I9" s="336" t="s">
        <v>413</v>
      </c>
      <c r="J9" s="336" t="s">
        <v>445</v>
      </c>
      <c r="K9" s="336" t="s">
        <v>436</v>
      </c>
      <c r="L9" s="336" t="s">
        <v>438</v>
      </c>
      <c r="M9" s="336"/>
      <c r="N9" s="336"/>
      <c r="O9" s="336" t="s">
        <v>413</v>
      </c>
      <c r="P9" s="336" t="s">
        <v>445</v>
      </c>
      <c r="Q9" s="336" t="s">
        <v>436</v>
      </c>
      <c r="R9" s="336" t="s">
        <v>438</v>
      </c>
      <c r="S9" s="336"/>
      <c r="T9" s="336"/>
      <c r="U9" s="336" t="s">
        <v>413</v>
      </c>
      <c r="V9" s="336" t="s">
        <v>445</v>
      </c>
      <c r="W9" s="336" t="s">
        <v>436</v>
      </c>
      <c r="X9" s="336" t="s">
        <v>438</v>
      </c>
      <c r="Y9" s="336"/>
      <c r="Z9" s="336"/>
      <c r="AA9" s="336" t="s">
        <v>413</v>
      </c>
      <c r="AB9" s="336" t="s">
        <v>445</v>
      </c>
      <c r="AC9" s="336" t="s">
        <v>436</v>
      </c>
      <c r="AD9" s="336" t="s">
        <v>438</v>
      </c>
      <c r="AE9" s="336"/>
      <c r="AF9" s="336"/>
      <c r="AG9" s="97"/>
      <c r="AH9" s="97"/>
    </row>
    <row r="10" spans="1:34" s="98" customFormat="1" ht="15.6" x14ac:dyDescent="0.25">
      <c r="A10" s="336"/>
      <c r="B10" s="337"/>
      <c r="C10" s="336"/>
      <c r="D10" s="336"/>
      <c r="E10" s="336"/>
      <c r="F10" s="226" t="s">
        <v>395</v>
      </c>
      <c r="G10" s="226" t="s">
        <v>414</v>
      </c>
      <c r="H10" s="226" t="s">
        <v>437</v>
      </c>
      <c r="I10" s="336"/>
      <c r="J10" s="336"/>
      <c r="K10" s="336"/>
      <c r="L10" s="226" t="s">
        <v>395</v>
      </c>
      <c r="M10" s="226" t="s">
        <v>414</v>
      </c>
      <c r="N10" s="226" t="s">
        <v>437</v>
      </c>
      <c r="O10" s="336"/>
      <c r="P10" s="336"/>
      <c r="Q10" s="336"/>
      <c r="R10" s="226" t="s">
        <v>395</v>
      </c>
      <c r="S10" s="226" t="s">
        <v>414</v>
      </c>
      <c r="T10" s="226" t="s">
        <v>437</v>
      </c>
      <c r="U10" s="336"/>
      <c r="V10" s="336"/>
      <c r="W10" s="336"/>
      <c r="X10" s="226" t="s">
        <v>395</v>
      </c>
      <c r="Y10" s="226" t="s">
        <v>414</v>
      </c>
      <c r="Z10" s="226" t="s">
        <v>437</v>
      </c>
      <c r="AA10" s="336"/>
      <c r="AB10" s="336"/>
      <c r="AC10" s="336"/>
      <c r="AD10" s="226" t="s">
        <v>395</v>
      </c>
      <c r="AE10" s="226" t="s">
        <v>414</v>
      </c>
      <c r="AF10" s="226" t="s">
        <v>437</v>
      </c>
      <c r="AG10" s="97"/>
      <c r="AH10" s="97"/>
    </row>
    <row r="11" spans="1:34" ht="48" customHeight="1" x14ac:dyDescent="0.25">
      <c r="A11" s="138" t="s">
        <v>195</v>
      </c>
      <c r="B11" s="138"/>
      <c r="C11" s="139">
        <f t="shared" ref="C11:T11" si="0">C12+C27+C36</f>
        <v>795.5200000000001</v>
      </c>
      <c r="D11" s="139">
        <f t="shared" si="0"/>
        <v>672.80000000000007</v>
      </c>
      <c r="E11" s="139">
        <f t="shared" si="0"/>
        <v>670.5</v>
      </c>
      <c r="F11" s="139">
        <f t="shared" si="0"/>
        <v>702.7</v>
      </c>
      <c r="G11" s="139">
        <f t="shared" si="0"/>
        <v>736.3</v>
      </c>
      <c r="H11" s="139">
        <f t="shared" si="0"/>
        <v>763.9</v>
      </c>
      <c r="I11" s="139">
        <f t="shared" si="0"/>
        <v>192.60000000000002</v>
      </c>
      <c r="J11" s="139">
        <f t="shared" si="0"/>
        <v>180.29999999999998</v>
      </c>
      <c r="K11" s="139">
        <f t="shared" si="0"/>
        <v>167.3</v>
      </c>
      <c r="L11" s="139">
        <f t="shared" si="0"/>
        <v>176.4</v>
      </c>
      <c r="M11" s="139">
        <f t="shared" si="0"/>
        <v>184.9</v>
      </c>
      <c r="N11" s="139">
        <f t="shared" si="0"/>
        <v>196.1</v>
      </c>
      <c r="O11" s="139">
        <f t="shared" si="0"/>
        <v>211</v>
      </c>
      <c r="P11" s="139">
        <f t="shared" si="0"/>
        <v>177.5</v>
      </c>
      <c r="Q11" s="139">
        <f t="shared" si="0"/>
        <v>152</v>
      </c>
      <c r="R11" s="139">
        <f t="shared" si="0"/>
        <v>153</v>
      </c>
      <c r="S11" s="139">
        <f t="shared" si="0"/>
        <v>153</v>
      </c>
      <c r="T11" s="139">
        <f t="shared" si="0"/>
        <v>153</v>
      </c>
      <c r="U11" s="140">
        <f>AA11/O11/12*1000*1000</f>
        <v>22946.287519747231</v>
      </c>
      <c r="V11" s="140">
        <f t="shared" ref="U11:Z12" si="1">AB11/P11/12*1000*1000</f>
        <v>25164.319248826294</v>
      </c>
      <c r="W11" s="140">
        <f t="shared" si="1"/>
        <v>27357.456140350878</v>
      </c>
      <c r="X11" s="140">
        <f t="shared" si="1"/>
        <v>29586.056644880176</v>
      </c>
      <c r="Y11" s="140">
        <f t="shared" si="1"/>
        <v>31154.684095860561</v>
      </c>
      <c r="Z11" s="140">
        <f t="shared" si="1"/>
        <v>33278.867102396514</v>
      </c>
      <c r="AA11" s="139">
        <f t="shared" ref="AA11:AF11" si="2">AA12+AA27+AA36</f>
        <v>58.099999999999994</v>
      </c>
      <c r="AB11" s="139">
        <f t="shared" si="2"/>
        <v>53.6</v>
      </c>
      <c r="AC11" s="139">
        <f t="shared" si="2"/>
        <v>49.9</v>
      </c>
      <c r="AD11" s="139">
        <f t="shared" si="2"/>
        <v>54.32</v>
      </c>
      <c r="AE11" s="139">
        <f t="shared" si="2"/>
        <v>57.199999999999996</v>
      </c>
      <c r="AF11" s="139">
        <f t="shared" si="2"/>
        <v>61.1</v>
      </c>
      <c r="AG11" s="1"/>
      <c r="AH11" s="1"/>
    </row>
    <row r="12" spans="1:34" ht="53.25" customHeight="1" x14ac:dyDescent="0.25">
      <c r="A12" s="141" t="s">
        <v>196</v>
      </c>
      <c r="B12" s="141"/>
      <c r="C12" s="142">
        <f t="shared" ref="C12:T12" si="3">C14+C16+C20+C25</f>
        <v>686.92000000000007</v>
      </c>
      <c r="D12" s="142">
        <f t="shared" si="3"/>
        <v>607.70000000000005</v>
      </c>
      <c r="E12" s="142">
        <f t="shared" si="3"/>
        <v>629</v>
      </c>
      <c r="F12" s="142">
        <f t="shared" si="3"/>
        <v>660.90000000000009</v>
      </c>
      <c r="G12" s="142">
        <f t="shared" si="3"/>
        <v>694.3</v>
      </c>
      <c r="H12" s="142">
        <f t="shared" si="3"/>
        <v>721.8</v>
      </c>
      <c r="I12" s="142">
        <f t="shared" si="3"/>
        <v>191.10000000000002</v>
      </c>
      <c r="J12" s="142">
        <f t="shared" si="3"/>
        <v>171.6</v>
      </c>
      <c r="K12" s="142">
        <f t="shared" si="3"/>
        <v>164.4</v>
      </c>
      <c r="L12" s="142">
        <f t="shared" si="3"/>
        <v>173.9</v>
      </c>
      <c r="M12" s="142">
        <f t="shared" si="3"/>
        <v>183.5</v>
      </c>
      <c r="N12" s="142">
        <f t="shared" si="3"/>
        <v>194.7</v>
      </c>
      <c r="O12" s="142">
        <f t="shared" si="3"/>
        <v>143</v>
      </c>
      <c r="P12" s="142">
        <f t="shared" si="3"/>
        <v>140.5</v>
      </c>
      <c r="Q12" s="142">
        <f t="shared" si="3"/>
        <v>145</v>
      </c>
      <c r="R12" s="142">
        <f t="shared" si="3"/>
        <v>146</v>
      </c>
      <c r="S12" s="142">
        <f t="shared" si="3"/>
        <v>146</v>
      </c>
      <c r="T12" s="142">
        <f t="shared" si="3"/>
        <v>146</v>
      </c>
      <c r="U12" s="143">
        <f t="shared" si="1"/>
        <v>21212.121212121212</v>
      </c>
      <c r="V12" s="143">
        <f t="shared" si="1"/>
        <v>25266.903914590745</v>
      </c>
      <c r="W12" s="143">
        <f t="shared" si="1"/>
        <v>27586.206896551721</v>
      </c>
      <c r="X12" s="143">
        <f t="shared" si="1"/>
        <v>29920.091324200912</v>
      </c>
      <c r="Y12" s="143">
        <f t="shared" si="1"/>
        <v>31563.926940639267</v>
      </c>
      <c r="Z12" s="143">
        <f t="shared" si="1"/>
        <v>33789.954337899544</v>
      </c>
      <c r="AA12" s="142">
        <f t="shared" ref="AA12:AF12" si="4">AA14+AA16+AA20+AA25</f>
        <v>36.4</v>
      </c>
      <c r="AB12" s="142">
        <f t="shared" si="4"/>
        <v>42.6</v>
      </c>
      <c r="AC12" s="142">
        <f t="shared" si="4"/>
        <v>48</v>
      </c>
      <c r="AD12" s="142">
        <f t="shared" si="4"/>
        <v>52.42</v>
      </c>
      <c r="AE12" s="142">
        <f t="shared" si="4"/>
        <v>55.3</v>
      </c>
      <c r="AF12" s="142">
        <f t="shared" si="4"/>
        <v>59.2</v>
      </c>
      <c r="AG12" s="1"/>
      <c r="AH12" s="1"/>
    </row>
    <row r="13" spans="1:34" ht="15.6" x14ac:dyDescent="0.25">
      <c r="A13" s="144" t="s">
        <v>197</v>
      </c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6"/>
      <c r="V13" s="146"/>
      <c r="W13" s="146"/>
      <c r="X13" s="146"/>
      <c r="Y13" s="146"/>
      <c r="Z13" s="146"/>
      <c r="AA13" s="145"/>
      <c r="AB13" s="145"/>
      <c r="AC13" s="145"/>
      <c r="AD13" s="145"/>
      <c r="AE13" s="145"/>
      <c r="AF13" s="145"/>
      <c r="AG13" s="1"/>
      <c r="AH13" s="1"/>
    </row>
    <row r="14" spans="1:34" ht="21" customHeight="1" x14ac:dyDescent="0.25">
      <c r="A14" s="147" t="s">
        <v>311</v>
      </c>
      <c r="B14" s="147"/>
      <c r="C14" s="148">
        <f t="shared" ref="C14:T14" si="5">C15</f>
        <v>0</v>
      </c>
      <c r="D14" s="148">
        <f t="shared" si="5"/>
        <v>0</v>
      </c>
      <c r="E14" s="148">
        <f t="shared" si="5"/>
        <v>0</v>
      </c>
      <c r="F14" s="148">
        <f t="shared" si="5"/>
        <v>0</v>
      </c>
      <c r="G14" s="148">
        <f t="shared" si="5"/>
        <v>0</v>
      </c>
      <c r="H14" s="148">
        <f t="shared" si="5"/>
        <v>0</v>
      </c>
      <c r="I14" s="148">
        <f t="shared" si="5"/>
        <v>0</v>
      </c>
      <c r="J14" s="148">
        <f t="shared" si="5"/>
        <v>0</v>
      </c>
      <c r="K14" s="148">
        <f t="shared" si="5"/>
        <v>0</v>
      </c>
      <c r="L14" s="148">
        <f t="shared" si="5"/>
        <v>0</v>
      </c>
      <c r="M14" s="148">
        <f t="shared" si="5"/>
        <v>0</v>
      </c>
      <c r="N14" s="148">
        <f t="shared" si="5"/>
        <v>0</v>
      </c>
      <c r="O14" s="148">
        <f t="shared" si="5"/>
        <v>0</v>
      </c>
      <c r="P14" s="148">
        <f t="shared" si="5"/>
        <v>0</v>
      </c>
      <c r="Q14" s="148">
        <f t="shared" si="5"/>
        <v>0</v>
      </c>
      <c r="R14" s="148">
        <f t="shared" si="5"/>
        <v>0</v>
      </c>
      <c r="S14" s="148">
        <f t="shared" si="5"/>
        <v>0</v>
      </c>
      <c r="T14" s="148">
        <f t="shared" si="5"/>
        <v>0</v>
      </c>
      <c r="U14" s="149" t="e">
        <f t="shared" ref="U14:Z14" si="6">AA14/O14/12*1000*1000</f>
        <v>#DIV/0!</v>
      </c>
      <c r="V14" s="149" t="e">
        <f t="shared" si="6"/>
        <v>#DIV/0!</v>
      </c>
      <c r="W14" s="149" t="e">
        <f t="shared" si="6"/>
        <v>#DIV/0!</v>
      </c>
      <c r="X14" s="149" t="e">
        <f t="shared" si="6"/>
        <v>#DIV/0!</v>
      </c>
      <c r="Y14" s="149" t="e">
        <f t="shared" si="6"/>
        <v>#DIV/0!</v>
      </c>
      <c r="Z14" s="149" t="e">
        <f t="shared" si="6"/>
        <v>#DIV/0!</v>
      </c>
      <c r="AA14" s="148">
        <f t="shared" ref="AA14:AF14" si="7">AA15</f>
        <v>0</v>
      </c>
      <c r="AB14" s="148">
        <f t="shared" si="7"/>
        <v>0</v>
      </c>
      <c r="AC14" s="148">
        <f t="shared" si="7"/>
        <v>0</v>
      </c>
      <c r="AD14" s="148">
        <f t="shared" si="7"/>
        <v>0</v>
      </c>
      <c r="AE14" s="148">
        <f t="shared" si="7"/>
        <v>0</v>
      </c>
      <c r="AF14" s="148">
        <f t="shared" si="7"/>
        <v>0</v>
      </c>
      <c r="AG14" s="1"/>
      <c r="AH14" s="1"/>
    </row>
    <row r="15" spans="1:34" ht="15.6" x14ac:dyDescent="0.25">
      <c r="A15" s="150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2"/>
      <c r="V15" s="152"/>
      <c r="W15" s="152"/>
      <c r="X15" s="152"/>
      <c r="Y15" s="152"/>
      <c r="Z15" s="152"/>
      <c r="AA15" s="151"/>
      <c r="AB15" s="151"/>
      <c r="AC15" s="151"/>
      <c r="AD15" s="151"/>
      <c r="AE15" s="151"/>
      <c r="AF15" s="151"/>
      <c r="AG15" s="1"/>
      <c r="AH15" s="1"/>
    </row>
    <row r="16" spans="1:34" ht="16.2" x14ac:dyDescent="0.25">
      <c r="A16" s="147" t="s">
        <v>312</v>
      </c>
      <c r="B16" s="147"/>
      <c r="C16" s="148">
        <f t="shared" ref="C16:S16" si="8">SUM(C17:C19)</f>
        <v>214.72000000000003</v>
      </c>
      <c r="D16" s="148">
        <f t="shared" si="8"/>
        <v>237.2</v>
      </c>
      <c r="E16" s="148">
        <f t="shared" si="8"/>
        <v>243.2</v>
      </c>
      <c r="F16" s="148">
        <f t="shared" si="8"/>
        <v>257.5</v>
      </c>
      <c r="G16" s="148">
        <f t="shared" si="8"/>
        <v>264.7</v>
      </c>
      <c r="H16" s="148">
        <f t="shared" si="8"/>
        <v>275.5</v>
      </c>
      <c r="I16" s="148">
        <f t="shared" si="8"/>
        <v>43.5</v>
      </c>
      <c r="J16" s="148">
        <f t="shared" si="8"/>
        <v>30.700000000000003</v>
      </c>
      <c r="K16" s="148">
        <f t="shared" si="8"/>
        <v>22.4</v>
      </c>
      <c r="L16" s="148">
        <f t="shared" si="8"/>
        <v>23.5</v>
      </c>
      <c r="M16" s="148">
        <f t="shared" si="8"/>
        <v>24.200000000000003</v>
      </c>
      <c r="N16" s="148">
        <f t="shared" si="8"/>
        <v>25.9</v>
      </c>
      <c r="O16" s="148">
        <f t="shared" si="8"/>
        <v>54</v>
      </c>
      <c r="P16" s="148">
        <f t="shared" si="8"/>
        <v>48</v>
      </c>
      <c r="Q16" s="148">
        <f t="shared" si="8"/>
        <v>48</v>
      </c>
      <c r="R16" s="148">
        <f t="shared" si="8"/>
        <v>48</v>
      </c>
      <c r="S16" s="148">
        <f t="shared" si="8"/>
        <v>48</v>
      </c>
      <c r="T16" s="148">
        <f>SUM(T17:T19)</f>
        <v>48</v>
      </c>
      <c r="U16" s="149">
        <f t="shared" ref="U16:Z20" si="9">AA16/O16/12*1000*1000</f>
        <v>26080.246913580242</v>
      </c>
      <c r="V16" s="149">
        <f t="shared" si="9"/>
        <v>31423.611111111117</v>
      </c>
      <c r="W16" s="149">
        <f t="shared" si="9"/>
        <v>34895.833333333336</v>
      </c>
      <c r="X16" s="149">
        <f t="shared" si="9"/>
        <v>38194.444444444445</v>
      </c>
      <c r="Y16" s="149">
        <f t="shared" si="9"/>
        <v>39583.333333333321</v>
      </c>
      <c r="Z16" s="149">
        <f t="shared" si="9"/>
        <v>42013.888888888898</v>
      </c>
      <c r="AA16" s="148">
        <f>SUM(AA17:AA19)</f>
        <v>16.899999999999999</v>
      </c>
      <c r="AB16" s="148">
        <f t="shared" ref="AB16:AF16" si="10">SUM(AB17:AB19)</f>
        <v>18.100000000000001</v>
      </c>
      <c r="AC16" s="148">
        <f t="shared" si="10"/>
        <v>20.100000000000001</v>
      </c>
      <c r="AD16" s="148">
        <f t="shared" si="10"/>
        <v>22</v>
      </c>
      <c r="AE16" s="148">
        <f t="shared" si="10"/>
        <v>22.799999999999997</v>
      </c>
      <c r="AF16" s="148">
        <f t="shared" si="10"/>
        <v>24.200000000000003</v>
      </c>
      <c r="AG16" s="1"/>
      <c r="AH16" s="1"/>
    </row>
    <row r="17" spans="1:34" s="105" customFormat="1" ht="15.6" x14ac:dyDescent="0.25">
      <c r="A17" s="150" t="s">
        <v>264</v>
      </c>
      <c r="B17" s="150" t="s">
        <v>268</v>
      </c>
      <c r="C17" s="91">
        <v>37.979999999999997</v>
      </c>
      <c r="D17" s="91">
        <v>53.7</v>
      </c>
      <c r="E17" s="91">
        <v>54.5</v>
      </c>
      <c r="F17" s="91">
        <v>57</v>
      </c>
      <c r="G17" s="91">
        <v>59.4</v>
      </c>
      <c r="H17" s="91">
        <v>61.8</v>
      </c>
      <c r="I17" s="91">
        <v>1.8</v>
      </c>
      <c r="J17" s="91">
        <v>2.1</v>
      </c>
      <c r="K17" s="91">
        <v>2.1</v>
      </c>
      <c r="L17" s="91">
        <v>2.2000000000000002</v>
      </c>
      <c r="M17" s="91">
        <v>2.2999999999999998</v>
      </c>
      <c r="N17" s="91">
        <v>2.5</v>
      </c>
      <c r="O17" s="91">
        <v>17</v>
      </c>
      <c r="P17" s="91">
        <v>7</v>
      </c>
      <c r="Q17" s="91">
        <v>7</v>
      </c>
      <c r="R17" s="91">
        <v>7</v>
      </c>
      <c r="S17" s="91">
        <v>7</v>
      </c>
      <c r="T17" s="91">
        <v>7</v>
      </c>
      <c r="U17" s="152">
        <f t="shared" si="9"/>
        <v>32843.137254901958</v>
      </c>
      <c r="V17" s="152">
        <f t="shared" si="9"/>
        <v>38095.238095238099</v>
      </c>
      <c r="W17" s="152">
        <f t="shared" si="9"/>
        <v>42857.142857142862</v>
      </c>
      <c r="X17" s="152">
        <f t="shared" si="9"/>
        <v>46428.571428571428</v>
      </c>
      <c r="Y17" s="152">
        <f t="shared" si="9"/>
        <v>48809.523809523802</v>
      </c>
      <c r="Z17" s="152">
        <f t="shared" si="9"/>
        <v>53571.42857142858</v>
      </c>
      <c r="AA17" s="91">
        <v>6.7</v>
      </c>
      <c r="AB17" s="91">
        <v>3.2</v>
      </c>
      <c r="AC17" s="91">
        <v>3.6</v>
      </c>
      <c r="AD17" s="91">
        <v>3.9</v>
      </c>
      <c r="AE17" s="91">
        <v>4.0999999999999996</v>
      </c>
      <c r="AF17" s="91">
        <v>4.5</v>
      </c>
      <c r="AG17" s="1"/>
      <c r="AH17" s="1"/>
    </row>
    <row r="18" spans="1:34" s="105" customFormat="1" ht="15.6" x14ac:dyDescent="0.25">
      <c r="A18" s="150" t="s">
        <v>265</v>
      </c>
      <c r="B18" s="150" t="s">
        <v>269</v>
      </c>
      <c r="C18" s="91">
        <v>56.7</v>
      </c>
      <c r="D18" s="91">
        <v>73.3</v>
      </c>
      <c r="E18" s="91">
        <v>77</v>
      </c>
      <c r="F18" s="91">
        <v>80.5</v>
      </c>
      <c r="G18" s="91">
        <v>83.5</v>
      </c>
      <c r="H18" s="91">
        <v>86.9</v>
      </c>
      <c r="I18" s="91">
        <v>28</v>
      </c>
      <c r="J18" s="91">
        <v>20.7</v>
      </c>
      <c r="K18" s="91">
        <v>12.3</v>
      </c>
      <c r="L18" s="91">
        <v>12.8</v>
      </c>
      <c r="M18" s="91">
        <v>13.3</v>
      </c>
      <c r="N18" s="91">
        <v>13.9</v>
      </c>
      <c r="O18" s="91">
        <v>20</v>
      </c>
      <c r="P18" s="91">
        <v>24</v>
      </c>
      <c r="Q18" s="91">
        <v>24</v>
      </c>
      <c r="R18" s="91">
        <v>24</v>
      </c>
      <c r="S18" s="91">
        <v>24</v>
      </c>
      <c r="T18" s="91">
        <v>24</v>
      </c>
      <c r="U18" s="152">
        <f t="shared" si="9"/>
        <v>23750.000000000004</v>
      </c>
      <c r="V18" s="152">
        <f t="shared" si="9"/>
        <v>24652.777777777777</v>
      </c>
      <c r="W18" s="152">
        <f t="shared" si="9"/>
        <v>27083.333333333336</v>
      </c>
      <c r="X18" s="152">
        <f t="shared" si="9"/>
        <v>28124.999999999996</v>
      </c>
      <c r="Y18" s="152">
        <f t="shared" si="9"/>
        <v>29513.888888888894</v>
      </c>
      <c r="Z18" s="152">
        <f t="shared" si="9"/>
        <v>30555.555555555558</v>
      </c>
      <c r="AA18" s="91">
        <v>5.7</v>
      </c>
      <c r="AB18" s="91">
        <v>7.1</v>
      </c>
      <c r="AC18" s="91">
        <v>7.8</v>
      </c>
      <c r="AD18" s="91">
        <v>8.1</v>
      </c>
      <c r="AE18" s="91">
        <v>8.5</v>
      </c>
      <c r="AF18" s="91">
        <v>8.8000000000000007</v>
      </c>
      <c r="AG18" s="1"/>
      <c r="AH18" s="1"/>
    </row>
    <row r="19" spans="1:34" s="105" customFormat="1" ht="15.6" x14ac:dyDescent="0.25">
      <c r="A19" s="150" t="s">
        <v>266</v>
      </c>
      <c r="B19" s="150" t="s">
        <v>270</v>
      </c>
      <c r="C19" s="91">
        <v>120.04</v>
      </c>
      <c r="D19" s="91">
        <v>110.2</v>
      </c>
      <c r="E19" s="91">
        <v>111.7</v>
      </c>
      <c r="F19" s="91">
        <v>120</v>
      </c>
      <c r="G19" s="91">
        <v>121.8</v>
      </c>
      <c r="H19" s="91">
        <v>126.8</v>
      </c>
      <c r="I19" s="91">
        <v>13.7</v>
      </c>
      <c r="J19" s="91">
        <v>7.9</v>
      </c>
      <c r="K19" s="91">
        <v>8</v>
      </c>
      <c r="L19" s="91">
        <v>8.5</v>
      </c>
      <c r="M19" s="91">
        <v>8.6</v>
      </c>
      <c r="N19" s="91">
        <v>9.5</v>
      </c>
      <c r="O19" s="91">
        <v>17</v>
      </c>
      <c r="P19" s="91">
        <v>17</v>
      </c>
      <c r="Q19" s="91">
        <v>17</v>
      </c>
      <c r="R19" s="91">
        <v>17</v>
      </c>
      <c r="S19" s="91">
        <v>17</v>
      </c>
      <c r="T19" s="91">
        <v>17</v>
      </c>
      <c r="U19" s="152">
        <f t="shared" ref="U19:Z19" si="11">AA19/O19/12*1000*1000</f>
        <v>22058.823529411766</v>
      </c>
      <c r="V19" s="152">
        <f t="shared" si="11"/>
        <v>38235.294117647056</v>
      </c>
      <c r="W19" s="152">
        <f t="shared" si="11"/>
        <v>42647.058823529405</v>
      </c>
      <c r="X19" s="152">
        <f t="shared" si="11"/>
        <v>49019.607843137252</v>
      </c>
      <c r="Y19" s="152">
        <f t="shared" si="11"/>
        <v>49999.999999999993</v>
      </c>
      <c r="Z19" s="152">
        <f t="shared" si="11"/>
        <v>53431.372549019616</v>
      </c>
      <c r="AA19" s="91">
        <v>4.5</v>
      </c>
      <c r="AB19" s="91">
        <v>7.8</v>
      </c>
      <c r="AC19" s="91">
        <v>8.6999999999999993</v>
      </c>
      <c r="AD19" s="91">
        <v>10</v>
      </c>
      <c r="AE19" s="91">
        <v>10.199999999999999</v>
      </c>
      <c r="AF19" s="91">
        <v>10.9</v>
      </c>
      <c r="AG19" s="1"/>
      <c r="AH19" s="1"/>
    </row>
    <row r="20" spans="1:34" s="105" customFormat="1" ht="16.2" x14ac:dyDescent="0.25">
      <c r="A20" s="147" t="s">
        <v>313</v>
      </c>
      <c r="B20" s="147"/>
      <c r="C20" s="148">
        <f t="shared" ref="C20:T20" si="12">SUM(C22:C23)</f>
        <v>78.5</v>
      </c>
      <c r="D20" s="148">
        <f t="shared" si="12"/>
        <v>53.7</v>
      </c>
      <c r="E20" s="148">
        <f t="shared" si="12"/>
        <v>64.5</v>
      </c>
      <c r="F20" s="148">
        <f t="shared" si="12"/>
        <v>67.3</v>
      </c>
      <c r="G20" s="148">
        <f t="shared" si="12"/>
        <v>79.400000000000006</v>
      </c>
      <c r="H20" s="148">
        <f t="shared" si="12"/>
        <v>81.8</v>
      </c>
      <c r="I20" s="148">
        <f t="shared" si="12"/>
        <v>18.7</v>
      </c>
      <c r="J20" s="148">
        <f t="shared" si="12"/>
        <v>4.7</v>
      </c>
      <c r="K20" s="148">
        <f t="shared" si="12"/>
        <v>4.7</v>
      </c>
      <c r="L20" s="148">
        <f t="shared" si="12"/>
        <v>5.0999999999999996</v>
      </c>
      <c r="M20" s="148">
        <f t="shared" si="12"/>
        <v>5.3</v>
      </c>
      <c r="N20" s="148">
        <f t="shared" si="12"/>
        <v>5.6</v>
      </c>
      <c r="O20" s="148">
        <f t="shared" si="12"/>
        <v>9</v>
      </c>
      <c r="P20" s="148">
        <f t="shared" si="12"/>
        <v>16</v>
      </c>
      <c r="Q20" s="148">
        <f t="shared" si="12"/>
        <v>16</v>
      </c>
      <c r="R20" s="148">
        <f t="shared" si="12"/>
        <v>16</v>
      </c>
      <c r="S20" s="148">
        <f t="shared" si="12"/>
        <v>16</v>
      </c>
      <c r="T20" s="148">
        <f t="shared" si="12"/>
        <v>16</v>
      </c>
      <c r="U20" s="149">
        <f t="shared" si="9"/>
        <v>24074.074074074077</v>
      </c>
      <c r="V20" s="149">
        <f t="shared" si="9"/>
        <v>30208.333333333332</v>
      </c>
      <c r="W20" s="149">
        <f t="shared" si="9"/>
        <v>33333.333333333336</v>
      </c>
      <c r="X20" s="149">
        <f t="shared" si="9"/>
        <v>37083.333333333336</v>
      </c>
      <c r="Y20" s="149">
        <f t="shared" si="9"/>
        <v>39062.5</v>
      </c>
      <c r="Z20" s="149">
        <f t="shared" si="9"/>
        <v>42187.499999999993</v>
      </c>
      <c r="AA20" s="148">
        <f t="shared" ref="AA20:AF20" si="13">SUM(AA22:AA23)</f>
        <v>2.6</v>
      </c>
      <c r="AB20" s="148">
        <f t="shared" si="13"/>
        <v>5.8</v>
      </c>
      <c r="AC20" s="148">
        <f t="shared" si="13"/>
        <v>6.4</v>
      </c>
      <c r="AD20" s="148">
        <f t="shared" si="13"/>
        <v>7.12</v>
      </c>
      <c r="AE20" s="148">
        <f t="shared" si="13"/>
        <v>7.5</v>
      </c>
      <c r="AF20" s="148">
        <f t="shared" si="13"/>
        <v>8.1</v>
      </c>
      <c r="AG20" s="1"/>
      <c r="AH20" s="1"/>
    </row>
    <row r="21" spans="1:34" s="105" customFormat="1" ht="15" x14ac:dyDescent="0.25">
      <c r="A21" s="170"/>
      <c r="B21" s="17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</row>
    <row r="22" spans="1:34" s="105" customFormat="1" ht="15.6" x14ac:dyDescent="0.25">
      <c r="A22" s="150" t="s">
        <v>267</v>
      </c>
      <c r="B22" s="150" t="s">
        <v>271</v>
      </c>
      <c r="C22" s="91">
        <v>78.5</v>
      </c>
      <c r="D22" s="91">
        <v>53.7</v>
      </c>
      <c r="E22" s="91">
        <v>64.5</v>
      </c>
      <c r="F22" s="91">
        <v>67.3</v>
      </c>
      <c r="G22" s="91">
        <v>79.400000000000006</v>
      </c>
      <c r="H22" s="91">
        <v>81.8</v>
      </c>
      <c r="I22" s="91">
        <v>18.7</v>
      </c>
      <c r="J22" s="91">
        <v>4.7</v>
      </c>
      <c r="K22" s="91">
        <v>4.7</v>
      </c>
      <c r="L22" s="91">
        <v>5.0999999999999996</v>
      </c>
      <c r="M22" s="91">
        <v>5.3</v>
      </c>
      <c r="N22" s="91">
        <v>5.6</v>
      </c>
      <c r="O22" s="91">
        <v>9</v>
      </c>
      <c r="P22" s="91">
        <v>16</v>
      </c>
      <c r="Q22" s="91">
        <v>16</v>
      </c>
      <c r="R22" s="91">
        <v>16</v>
      </c>
      <c r="S22" s="91">
        <v>16</v>
      </c>
      <c r="T22" s="91">
        <v>16</v>
      </c>
      <c r="U22" s="152">
        <f t="shared" ref="U22" si="14">AA22/O22/12*1000*1000</f>
        <v>24074.074074074077</v>
      </c>
      <c r="V22" s="152">
        <f t="shared" ref="V22" si="15">AB22/P22/12*1000*1000</f>
        <v>30208.333333333332</v>
      </c>
      <c r="W22" s="152">
        <f t="shared" ref="W22" si="16">AC22/Q22/12*1000*1000</f>
        <v>33333.333333333336</v>
      </c>
      <c r="X22" s="152">
        <f t="shared" ref="X22" si="17">AD22/R22/12*1000*1000</f>
        <v>37083.333333333336</v>
      </c>
      <c r="Y22" s="152">
        <f t="shared" ref="Y22" si="18">AE22/S22/12*1000*1000</f>
        <v>39062.5</v>
      </c>
      <c r="Z22" s="152">
        <f t="shared" ref="Z22" si="19">AF22/T22/12*1000*1000</f>
        <v>42187.499999999993</v>
      </c>
      <c r="AA22" s="91">
        <v>2.6</v>
      </c>
      <c r="AB22" s="91">
        <v>5.8</v>
      </c>
      <c r="AC22" s="91">
        <v>6.4</v>
      </c>
      <c r="AD22" s="91">
        <v>7.12</v>
      </c>
      <c r="AE22" s="91">
        <v>7.5</v>
      </c>
      <c r="AF22" s="91">
        <v>8.1</v>
      </c>
      <c r="AG22" s="1"/>
      <c r="AH22" s="1"/>
    </row>
    <row r="23" spans="1:34" s="105" customFormat="1" ht="15.6" x14ac:dyDescent="0.25">
      <c r="A23" s="150" t="s">
        <v>396</v>
      </c>
      <c r="B23" s="222" t="s">
        <v>269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152" t="e">
        <f t="shared" ref="U23" si="20">AA23/O23/12*1000*1000</f>
        <v>#DIV/0!</v>
      </c>
      <c r="V23" s="152" t="e">
        <f t="shared" ref="V23" si="21">AB23/P23/12*1000*1000</f>
        <v>#DIV/0!</v>
      </c>
      <c r="W23" s="152" t="e">
        <f t="shared" ref="W23" si="22">AC23/Q23/12*1000*1000</f>
        <v>#DIV/0!</v>
      </c>
      <c r="X23" s="152" t="e">
        <f t="shared" ref="X23" si="23">AD23/R23/12*1000*1000</f>
        <v>#DIV/0!</v>
      </c>
      <c r="Y23" s="152" t="e">
        <f t="shared" ref="Y23" si="24">AE23/S23/12*1000*1000</f>
        <v>#DIV/0!</v>
      </c>
      <c r="Z23" s="152" t="e">
        <f t="shared" ref="Z23" si="25">AF23/T23/12*1000*1000</f>
        <v>#DIV/0!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1"/>
      <c r="AH23" s="1"/>
    </row>
    <row r="24" spans="1:34" s="105" customFormat="1" ht="15.6" x14ac:dyDescent="0.25">
      <c r="A24" s="150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2"/>
      <c r="V24" s="152"/>
      <c r="W24" s="152"/>
      <c r="X24" s="152"/>
      <c r="Y24" s="152"/>
      <c r="Z24" s="152"/>
      <c r="AA24" s="151"/>
      <c r="AB24" s="151"/>
      <c r="AC24" s="151"/>
      <c r="AD24" s="151"/>
      <c r="AE24" s="151"/>
      <c r="AF24" s="151"/>
      <c r="AG24" s="1"/>
      <c r="AH24" s="1"/>
    </row>
    <row r="25" spans="1:34" s="105" customFormat="1" ht="16.2" x14ac:dyDescent="0.25">
      <c r="A25" s="147" t="s">
        <v>272</v>
      </c>
      <c r="B25" s="147" t="s">
        <v>260</v>
      </c>
      <c r="C25" s="148">
        <v>393.7</v>
      </c>
      <c r="D25" s="148">
        <v>316.8</v>
      </c>
      <c r="E25" s="148">
        <v>321.3</v>
      </c>
      <c r="F25" s="148">
        <v>336.1</v>
      </c>
      <c r="G25" s="148">
        <v>350.2</v>
      </c>
      <c r="H25" s="148">
        <v>364.5</v>
      </c>
      <c r="I25" s="148">
        <v>128.9</v>
      </c>
      <c r="J25" s="148">
        <v>136.19999999999999</v>
      </c>
      <c r="K25" s="148">
        <v>137.30000000000001</v>
      </c>
      <c r="L25" s="148">
        <v>145.30000000000001</v>
      </c>
      <c r="M25" s="148">
        <v>154</v>
      </c>
      <c r="N25" s="148">
        <v>163.19999999999999</v>
      </c>
      <c r="O25" s="148">
        <v>80</v>
      </c>
      <c r="P25" s="148">
        <v>76.5</v>
      </c>
      <c r="Q25" s="148">
        <v>81</v>
      </c>
      <c r="R25" s="148">
        <v>82</v>
      </c>
      <c r="S25" s="148">
        <v>82</v>
      </c>
      <c r="T25" s="148">
        <v>82</v>
      </c>
      <c r="U25" s="149">
        <f t="shared" ref="U25" si="26">AA25/O25/12*1000*1000</f>
        <v>17604.166666666668</v>
      </c>
      <c r="V25" s="149">
        <f t="shared" ref="V25" si="27">AB25/P25/12*1000*1000</f>
        <v>20370.370370370369</v>
      </c>
      <c r="W25" s="149">
        <f t="shared" ref="W25" si="28">AC25/Q25/12*1000*1000</f>
        <v>22119.341563786009</v>
      </c>
      <c r="X25" s="149">
        <f t="shared" ref="X25" si="29">AD25/R25/12*1000*1000</f>
        <v>23678.861788617887</v>
      </c>
      <c r="Y25" s="149">
        <f t="shared" ref="Y25" si="30">AE25/S25/12*1000*1000</f>
        <v>25406.504065040652</v>
      </c>
      <c r="Z25" s="149">
        <f>AF25/T25/12*1000*1000</f>
        <v>27337.398373983735</v>
      </c>
      <c r="AA25" s="148">
        <v>16.899999999999999</v>
      </c>
      <c r="AB25" s="148">
        <v>18.7</v>
      </c>
      <c r="AC25" s="148">
        <v>21.5</v>
      </c>
      <c r="AD25" s="148">
        <v>23.3</v>
      </c>
      <c r="AE25" s="148">
        <v>25</v>
      </c>
      <c r="AF25" s="148">
        <v>26.9</v>
      </c>
      <c r="AG25" s="1"/>
      <c r="AH25" s="1"/>
    </row>
    <row r="26" spans="1:34" s="115" customFormat="1" ht="16.2" x14ac:dyDescent="0.25">
      <c r="A26" s="150"/>
      <c r="B26" s="150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9"/>
      <c r="V26" s="149"/>
      <c r="W26" s="149"/>
      <c r="X26" s="149"/>
      <c r="Y26" s="149"/>
      <c r="Z26" s="149"/>
      <c r="AA26" s="148"/>
      <c r="AB26" s="148"/>
      <c r="AC26" s="148"/>
      <c r="AD26" s="148"/>
      <c r="AE26" s="148"/>
      <c r="AF26" s="148">
        <v>26.9</v>
      </c>
      <c r="AG26" s="223"/>
      <c r="AH26" s="223"/>
    </row>
    <row r="27" spans="1:34" s="96" customFormat="1" ht="16.5" customHeight="1" x14ac:dyDescent="0.25">
      <c r="A27" s="141" t="s">
        <v>198</v>
      </c>
      <c r="B27" s="141"/>
      <c r="C27" s="142">
        <f t="shared" ref="C27:T27" si="31">C29+C31+C33</f>
        <v>108.60000000000001</v>
      </c>
      <c r="D27" s="142">
        <f t="shared" si="31"/>
        <v>65.099999999999994</v>
      </c>
      <c r="E27" s="142">
        <f t="shared" si="31"/>
        <v>41.5</v>
      </c>
      <c r="F27" s="142">
        <f t="shared" si="31"/>
        <v>41.8</v>
      </c>
      <c r="G27" s="142">
        <f t="shared" si="31"/>
        <v>42</v>
      </c>
      <c r="H27" s="142">
        <f t="shared" si="31"/>
        <v>42.1</v>
      </c>
      <c r="I27" s="142">
        <f t="shared" si="31"/>
        <v>1.5</v>
      </c>
      <c r="J27" s="142">
        <f t="shared" si="31"/>
        <v>8.6999999999999993</v>
      </c>
      <c r="K27" s="142">
        <f t="shared" si="31"/>
        <v>2.9</v>
      </c>
      <c r="L27" s="142">
        <f t="shared" si="31"/>
        <v>2.5</v>
      </c>
      <c r="M27" s="142">
        <f t="shared" si="31"/>
        <v>1.4</v>
      </c>
      <c r="N27" s="142">
        <f t="shared" si="31"/>
        <v>1.4</v>
      </c>
      <c r="O27" s="142">
        <f t="shared" si="31"/>
        <v>68</v>
      </c>
      <c r="P27" s="142">
        <f t="shared" si="31"/>
        <v>37</v>
      </c>
      <c r="Q27" s="142">
        <f t="shared" si="31"/>
        <v>7</v>
      </c>
      <c r="R27" s="142">
        <f t="shared" si="31"/>
        <v>7</v>
      </c>
      <c r="S27" s="142">
        <f t="shared" si="31"/>
        <v>7</v>
      </c>
      <c r="T27" s="142">
        <f t="shared" si="31"/>
        <v>7</v>
      </c>
      <c r="U27" s="143">
        <f t="shared" ref="U27:Z27" si="32">AA27/O27/12*1000*1000</f>
        <v>26593.137254901962</v>
      </c>
      <c r="V27" s="143">
        <f t="shared" si="32"/>
        <v>24774.774774774778</v>
      </c>
      <c r="W27" s="143">
        <f t="shared" si="32"/>
        <v>22619.047619047618</v>
      </c>
      <c r="X27" s="143">
        <f t="shared" si="32"/>
        <v>22619.047619047618</v>
      </c>
      <c r="Y27" s="143">
        <f t="shared" si="32"/>
        <v>22619.047619047618</v>
      </c>
      <c r="Z27" s="143">
        <f t="shared" si="32"/>
        <v>22619.047619047618</v>
      </c>
      <c r="AA27" s="142">
        <f t="shared" ref="AA27:AF27" si="33">AA29+AA31+AA33</f>
        <v>21.7</v>
      </c>
      <c r="AB27" s="142">
        <f t="shared" si="33"/>
        <v>11</v>
      </c>
      <c r="AC27" s="142">
        <f t="shared" si="33"/>
        <v>1.9</v>
      </c>
      <c r="AD27" s="142">
        <f t="shared" si="33"/>
        <v>1.9</v>
      </c>
      <c r="AE27" s="142">
        <f t="shared" si="33"/>
        <v>1.9</v>
      </c>
      <c r="AF27" s="142">
        <f t="shared" si="33"/>
        <v>1.9</v>
      </c>
      <c r="AG27" s="94"/>
      <c r="AH27" s="95"/>
    </row>
    <row r="28" spans="1:34" ht="15.6" x14ac:dyDescent="0.25">
      <c r="A28" s="144" t="s">
        <v>197</v>
      </c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146"/>
      <c r="W28" s="146"/>
      <c r="X28" s="146"/>
      <c r="Y28" s="146"/>
      <c r="Z28" s="146"/>
      <c r="AA28" s="145"/>
      <c r="AB28" s="145"/>
      <c r="AC28" s="145"/>
      <c r="AD28" s="145"/>
      <c r="AE28" s="145"/>
      <c r="AF28" s="145"/>
      <c r="AG28" s="1"/>
      <c r="AH28" s="1"/>
    </row>
    <row r="29" spans="1:34" ht="18" customHeight="1" x14ac:dyDescent="0.25">
      <c r="A29" s="147" t="s">
        <v>311</v>
      </c>
      <c r="B29" s="147"/>
      <c r="C29" s="148">
        <f t="shared" ref="C29:T29" si="34">C30</f>
        <v>0</v>
      </c>
      <c r="D29" s="148">
        <f t="shared" si="34"/>
        <v>0</v>
      </c>
      <c r="E29" s="148">
        <f t="shared" si="34"/>
        <v>0</v>
      </c>
      <c r="F29" s="148">
        <f t="shared" si="34"/>
        <v>0</v>
      </c>
      <c r="G29" s="148">
        <f t="shared" si="34"/>
        <v>0</v>
      </c>
      <c r="H29" s="148">
        <f t="shared" si="34"/>
        <v>0</v>
      </c>
      <c r="I29" s="148">
        <f t="shared" si="34"/>
        <v>0</v>
      </c>
      <c r="J29" s="148">
        <f t="shared" si="34"/>
        <v>0</v>
      </c>
      <c r="K29" s="148">
        <f t="shared" si="34"/>
        <v>0</v>
      </c>
      <c r="L29" s="148">
        <f t="shared" si="34"/>
        <v>0</v>
      </c>
      <c r="M29" s="148">
        <f t="shared" si="34"/>
        <v>0</v>
      </c>
      <c r="N29" s="148">
        <f t="shared" si="34"/>
        <v>0</v>
      </c>
      <c r="O29" s="148">
        <f t="shared" si="34"/>
        <v>0</v>
      </c>
      <c r="P29" s="148">
        <f t="shared" si="34"/>
        <v>0</v>
      </c>
      <c r="Q29" s="148">
        <f t="shared" si="34"/>
        <v>0</v>
      </c>
      <c r="R29" s="148">
        <f t="shared" si="34"/>
        <v>0</v>
      </c>
      <c r="S29" s="148">
        <f t="shared" si="34"/>
        <v>0</v>
      </c>
      <c r="T29" s="148">
        <f t="shared" si="34"/>
        <v>0</v>
      </c>
      <c r="U29" s="149" t="e">
        <f t="shared" ref="U29:Z32" si="35">AA29/O29/12*1000*1000</f>
        <v>#DIV/0!</v>
      </c>
      <c r="V29" s="149" t="e">
        <f t="shared" si="35"/>
        <v>#DIV/0!</v>
      </c>
      <c r="W29" s="149" t="e">
        <f t="shared" si="35"/>
        <v>#DIV/0!</v>
      </c>
      <c r="X29" s="149" t="e">
        <f t="shared" si="35"/>
        <v>#DIV/0!</v>
      </c>
      <c r="Y29" s="149" t="e">
        <f t="shared" si="35"/>
        <v>#DIV/0!</v>
      </c>
      <c r="Z29" s="149" t="e">
        <f t="shared" si="35"/>
        <v>#DIV/0!</v>
      </c>
      <c r="AA29" s="148">
        <f t="shared" ref="AA29:AF29" si="36">AA30</f>
        <v>0</v>
      </c>
      <c r="AB29" s="148">
        <f t="shared" si="36"/>
        <v>0</v>
      </c>
      <c r="AC29" s="148">
        <f t="shared" si="36"/>
        <v>0</v>
      </c>
      <c r="AD29" s="148">
        <f t="shared" si="36"/>
        <v>0</v>
      </c>
      <c r="AE29" s="148">
        <f t="shared" si="36"/>
        <v>0</v>
      </c>
      <c r="AF29" s="148">
        <f t="shared" si="36"/>
        <v>0</v>
      </c>
      <c r="AG29" s="1"/>
      <c r="AH29" s="1"/>
    </row>
    <row r="30" spans="1:34" ht="15.6" x14ac:dyDescent="0.25">
      <c r="A30" s="150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2"/>
      <c r="V30" s="152"/>
      <c r="W30" s="152"/>
      <c r="X30" s="152"/>
      <c r="Y30" s="152"/>
      <c r="Z30" s="152"/>
      <c r="AA30" s="151"/>
      <c r="AB30" s="151"/>
      <c r="AC30" s="151"/>
      <c r="AD30" s="151"/>
      <c r="AE30" s="151"/>
      <c r="AF30" s="151"/>
      <c r="AG30" s="1"/>
      <c r="AH30" s="1"/>
    </row>
    <row r="31" spans="1:34" ht="16.2" x14ac:dyDescent="0.25">
      <c r="A31" s="147" t="s">
        <v>312</v>
      </c>
      <c r="B31" s="147"/>
      <c r="C31" s="148">
        <f t="shared" ref="C31:T31" si="37">C32</f>
        <v>72.900000000000006</v>
      </c>
      <c r="D31" s="148">
        <f t="shared" si="37"/>
        <v>23.7</v>
      </c>
      <c r="E31" s="148">
        <f t="shared" si="37"/>
        <v>0</v>
      </c>
      <c r="F31" s="148">
        <f t="shared" si="37"/>
        <v>0</v>
      </c>
      <c r="G31" s="148">
        <f t="shared" si="37"/>
        <v>0</v>
      </c>
      <c r="H31" s="148">
        <f t="shared" si="37"/>
        <v>0</v>
      </c>
      <c r="I31" s="148">
        <f t="shared" si="37"/>
        <v>0</v>
      </c>
      <c r="J31" s="148">
        <f t="shared" si="37"/>
        <v>0</v>
      </c>
      <c r="K31" s="148">
        <f t="shared" si="37"/>
        <v>0</v>
      </c>
      <c r="L31" s="148">
        <f t="shared" si="37"/>
        <v>0</v>
      </c>
      <c r="M31" s="148">
        <f t="shared" si="37"/>
        <v>0</v>
      </c>
      <c r="N31" s="148">
        <f t="shared" si="37"/>
        <v>0</v>
      </c>
      <c r="O31" s="148">
        <f t="shared" si="37"/>
        <v>61</v>
      </c>
      <c r="P31" s="148">
        <f t="shared" si="37"/>
        <v>30</v>
      </c>
      <c r="Q31" s="148">
        <f t="shared" si="37"/>
        <v>0</v>
      </c>
      <c r="R31" s="148">
        <f t="shared" si="37"/>
        <v>0</v>
      </c>
      <c r="S31" s="148">
        <f t="shared" si="37"/>
        <v>0</v>
      </c>
      <c r="T31" s="148">
        <f t="shared" si="37"/>
        <v>0</v>
      </c>
      <c r="U31" s="149">
        <f t="shared" si="35"/>
        <v>27322.4043715847</v>
      </c>
      <c r="V31" s="149">
        <f t="shared" si="35"/>
        <v>25555.555555555555</v>
      </c>
      <c r="W31" s="149" t="e">
        <f t="shared" si="35"/>
        <v>#DIV/0!</v>
      </c>
      <c r="X31" s="149" t="e">
        <f t="shared" si="35"/>
        <v>#DIV/0!</v>
      </c>
      <c r="Y31" s="149" t="e">
        <f t="shared" si="35"/>
        <v>#DIV/0!</v>
      </c>
      <c r="Z31" s="149" t="e">
        <f t="shared" si="35"/>
        <v>#DIV/0!</v>
      </c>
      <c r="AA31" s="148">
        <f t="shared" ref="AA31" si="38">AA32</f>
        <v>20</v>
      </c>
      <c r="AB31" s="148">
        <f t="shared" ref="AB31:AF31" si="39">AB32</f>
        <v>9.1999999999999993</v>
      </c>
      <c r="AC31" s="148">
        <f t="shared" si="39"/>
        <v>0</v>
      </c>
      <c r="AD31" s="148">
        <f t="shared" si="39"/>
        <v>0</v>
      </c>
      <c r="AE31" s="148">
        <f t="shared" si="39"/>
        <v>0</v>
      </c>
      <c r="AF31" s="148">
        <f t="shared" si="39"/>
        <v>0</v>
      </c>
      <c r="AG31" s="1"/>
      <c r="AH31" s="1"/>
    </row>
    <row r="32" spans="1:34" s="105" customFormat="1" ht="16.2" x14ac:dyDescent="0.25">
      <c r="A32" s="150" t="s">
        <v>255</v>
      </c>
      <c r="B32" s="150" t="s">
        <v>464</v>
      </c>
      <c r="C32" s="151">
        <v>72.900000000000006</v>
      </c>
      <c r="D32" s="151">
        <v>23.7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61</v>
      </c>
      <c r="P32" s="151">
        <v>30</v>
      </c>
      <c r="Q32" s="151">
        <v>0</v>
      </c>
      <c r="R32" s="151">
        <v>0</v>
      </c>
      <c r="S32" s="151">
        <v>0</v>
      </c>
      <c r="T32" s="151">
        <v>0</v>
      </c>
      <c r="U32" s="149">
        <f t="shared" si="35"/>
        <v>27322.4043715847</v>
      </c>
      <c r="V32" s="149">
        <f t="shared" si="35"/>
        <v>25555.555555555555</v>
      </c>
      <c r="W32" s="149" t="e">
        <f t="shared" si="35"/>
        <v>#DIV/0!</v>
      </c>
      <c r="X32" s="149" t="e">
        <f t="shared" si="35"/>
        <v>#DIV/0!</v>
      </c>
      <c r="Y32" s="149" t="e">
        <f t="shared" si="35"/>
        <v>#DIV/0!</v>
      </c>
      <c r="Z32" s="149" t="e">
        <f t="shared" si="35"/>
        <v>#DIV/0!</v>
      </c>
      <c r="AA32" s="151">
        <v>20</v>
      </c>
      <c r="AB32" s="151">
        <v>9.1999999999999993</v>
      </c>
      <c r="AC32" s="151">
        <v>0</v>
      </c>
      <c r="AD32" s="151">
        <v>0</v>
      </c>
      <c r="AE32" s="151">
        <v>0</v>
      </c>
      <c r="AF32" s="151">
        <v>0</v>
      </c>
      <c r="AG32" s="1" t="s">
        <v>466</v>
      </c>
      <c r="AH32" s="1"/>
    </row>
    <row r="33" spans="1:34" s="105" customFormat="1" ht="16.2" x14ac:dyDescent="0.25">
      <c r="A33" s="147" t="s">
        <v>313</v>
      </c>
      <c r="B33" s="147"/>
      <c r="C33" s="148">
        <f t="shared" ref="C33:T33" si="40">SUM(C34:C34)</f>
        <v>35.700000000000003</v>
      </c>
      <c r="D33" s="148">
        <f t="shared" si="40"/>
        <v>41.4</v>
      </c>
      <c r="E33" s="148">
        <f t="shared" si="40"/>
        <v>41.5</v>
      </c>
      <c r="F33" s="148">
        <f t="shared" si="40"/>
        <v>41.8</v>
      </c>
      <c r="G33" s="148">
        <f t="shared" si="40"/>
        <v>42</v>
      </c>
      <c r="H33" s="148">
        <f t="shared" si="40"/>
        <v>42.1</v>
      </c>
      <c r="I33" s="148">
        <f t="shared" si="40"/>
        <v>1.5</v>
      </c>
      <c r="J33" s="148">
        <f t="shared" si="40"/>
        <v>8.6999999999999993</v>
      </c>
      <c r="K33" s="148">
        <f t="shared" si="40"/>
        <v>2.9</v>
      </c>
      <c r="L33" s="148">
        <f t="shared" si="40"/>
        <v>2.5</v>
      </c>
      <c r="M33" s="148">
        <f t="shared" si="40"/>
        <v>1.4</v>
      </c>
      <c r="N33" s="148">
        <f t="shared" si="40"/>
        <v>1.4</v>
      </c>
      <c r="O33" s="148">
        <f t="shared" si="40"/>
        <v>7</v>
      </c>
      <c r="P33" s="148">
        <f t="shared" si="40"/>
        <v>7</v>
      </c>
      <c r="Q33" s="148">
        <f t="shared" si="40"/>
        <v>7</v>
      </c>
      <c r="R33" s="148">
        <f t="shared" si="40"/>
        <v>7</v>
      </c>
      <c r="S33" s="148">
        <f t="shared" si="40"/>
        <v>7</v>
      </c>
      <c r="T33" s="148">
        <f t="shared" si="40"/>
        <v>7</v>
      </c>
      <c r="U33" s="149">
        <f t="shared" ref="U33:Z34" si="41">AA33/O33/12*1000*1000</f>
        <v>20238.09523809524</v>
      </c>
      <c r="V33" s="149">
        <f t="shared" si="41"/>
        <v>21428.571428571431</v>
      </c>
      <c r="W33" s="149">
        <f t="shared" si="41"/>
        <v>22619.047619047618</v>
      </c>
      <c r="X33" s="149">
        <f t="shared" si="41"/>
        <v>22619.047619047618</v>
      </c>
      <c r="Y33" s="149">
        <f t="shared" si="41"/>
        <v>22619.047619047618</v>
      </c>
      <c r="Z33" s="149">
        <f t="shared" si="41"/>
        <v>22619.047619047618</v>
      </c>
      <c r="AA33" s="148">
        <f t="shared" ref="AA33:AF33" si="42">SUM(AA34:AA34)</f>
        <v>1.7</v>
      </c>
      <c r="AB33" s="148">
        <f t="shared" si="42"/>
        <v>1.8</v>
      </c>
      <c r="AC33" s="148">
        <f t="shared" si="42"/>
        <v>1.9</v>
      </c>
      <c r="AD33" s="148">
        <f t="shared" si="42"/>
        <v>1.9</v>
      </c>
      <c r="AE33" s="148">
        <f t="shared" si="42"/>
        <v>1.9</v>
      </c>
      <c r="AF33" s="148">
        <f t="shared" si="42"/>
        <v>1.9</v>
      </c>
      <c r="AG33" s="1"/>
      <c r="AH33" s="1"/>
    </row>
    <row r="34" spans="1:34" s="105" customFormat="1" ht="15.6" x14ac:dyDescent="0.25">
      <c r="A34" s="150" t="s">
        <v>273</v>
      </c>
      <c r="B34" s="150" t="s">
        <v>491</v>
      </c>
      <c r="C34" s="151">
        <v>35.700000000000003</v>
      </c>
      <c r="D34" s="151">
        <v>41.4</v>
      </c>
      <c r="E34" s="151">
        <v>41.5</v>
      </c>
      <c r="F34" s="151">
        <v>41.8</v>
      </c>
      <c r="G34" s="151">
        <v>42</v>
      </c>
      <c r="H34" s="151">
        <v>42.1</v>
      </c>
      <c r="I34" s="151">
        <v>1.5</v>
      </c>
      <c r="J34" s="151">
        <v>8.6999999999999993</v>
      </c>
      <c r="K34" s="151">
        <v>2.9</v>
      </c>
      <c r="L34" s="151">
        <v>2.5</v>
      </c>
      <c r="M34" s="151">
        <v>1.4</v>
      </c>
      <c r="N34" s="151">
        <v>1.4</v>
      </c>
      <c r="O34" s="151">
        <v>7</v>
      </c>
      <c r="P34" s="151">
        <v>7</v>
      </c>
      <c r="Q34" s="151">
        <v>7</v>
      </c>
      <c r="R34" s="151">
        <v>7</v>
      </c>
      <c r="S34" s="151">
        <v>7</v>
      </c>
      <c r="T34" s="151">
        <v>7</v>
      </c>
      <c r="U34" s="152">
        <f t="shared" si="41"/>
        <v>20238.09523809524</v>
      </c>
      <c r="V34" s="152">
        <f t="shared" si="41"/>
        <v>21428.571428571431</v>
      </c>
      <c r="W34" s="152">
        <f t="shared" si="41"/>
        <v>22619.047619047618</v>
      </c>
      <c r="X34" s="152">
        <f t="shared" si="41"/>
        <v>22619.047619047618</v>
      </c>
      <c r="Y34" s="152">
        <f t="shared" si="41"/>
        <v>22619.047619047618</v>
      </c>
      <c r="Z34" s="152">
        <f t="shared" si="41"/>
        <v>22619.047619047618</v>
      </c>
      <c r="AA34" s="151">
        <v>1.7</v>
      </c>
      <c r="AB34" s="151">
        <v>1.8</v>
      </c>
      <c r="AC34" s="151">
        <v>1.9</v>
      </c>
      <c r="AD34" s="151">
        <v>1.9</v>
      </c>
      <c r="AE34" s="151">
        <v>1.9</v>
      </c>
      <c r="AF34" s="151">
        <v>1.9</v>
      </c>
      <c r="AG34" s="1"/>
      <c r="AH34" s="1"/>
    </row>
    <row r="35" spans="1:34" ht="15.6" x14ac:dyDescent="0.25">
      <c r="A35" s="153"/>
      <c r="B35" s="153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2"/>
      <c r="V35" s="152"/>
      <c r="W35" s="152"/>
      <c r="X35" s="152"/>
      <c r="Y35" s="152"/>
      <c r="Z35" s="152"/>
      <c r="AA35" s="151"/>
      <c r="AB35" s="151"/>
      <c r="AC35" s="151"/>
      <c r="AD35" s="151"/>
      <c r="AE35" s="151"/>
      <c r="AF35" s="151"/>
      <c r="AG35" s="1"/>
      <c r="AH35" s="1"/>
    </row>
    <row r="36" spans="1:34" s="25" customFormat="1" ht="20.25" customHeight="1" x14ac:dyDescent="0.25">
      <c r="A36" s="141" t="s">
        <v>199</v>
      </c>
      <c r="B36" s="141"/>
      <c r="C36" s="142">
        <f t="shared" ref="C36:T36" si="43">C38</f>
        <v>0</v>
      </c>
      <c r="D36" s="142">
        <f t="shared" si="43"/>
        <v>0</v>
      </c>
      <c r="E36" s="142">
        <f t="shared" si="43"/>
        <v>0</v>
      </c>
      <c r="F36" s="142">
        <f t="shared" si="43"/>
        <v>0</v>
      </c>
      <c r="G36" s="142">
        <f t="shared" si="43"/>
        <v>0</v>
      </c>
      <c r="H36" s="142">
        <f t="shared" si="43"/>
        <v>0</v>
      </c>
      <c r="I36" s="142">
        <f t="shared" si="43"/>
        <v>0</v>
      </c>
      <c r="J36" s="142">
        <f t="shared" si="43"/>
        <v>0</v>
      </c>
      <c r="K36" s="142">
        <f t="shared" si="43"/>
        <v>0</v>
      </c>
      <c r="L36" s="142">
        <f t="shared" si="43"/>
        <v>0</v>
      </c>
      <c r="M36" s="142">
        <f t="shared" si="43"/>
        <v>0</v>
      </c>
      <c r="N36" s="142">
        <f t="shared" si="43"/>
        <v>0</v>
      </c>
      <c r="O36" s="142">
        <f t="shared" si="43"/>
        <v>0</v>
      </c>
      <c r="P36" s="142">
        <f t="shared" si="43"/>
        <v>0</v>
      </c>
      <c r="Q36" s="142">
        <f t="shared" si="43"/>
        <v>0</v>
      </c>
      <c r="R36" s="142">
        <f t="shared" si="43"/>
        <v>0</v>
      </c>
      <c r="S36" s="142">
        <f t="shared" si="43"/>
        <v>0</v>
      </c>
      <c r="T36" s="142">
        <f t="shared" si="43"/>
        <v>0</v>
      </c>
      <c r="U36" s="143" t="e">
        <f t="shared" ref="U36:Z36" si="44">AVERAGE(U38:U38)</f>
        <v>#DIV/0!</v>
      </c>
      <c r="V36" s="143" t="e">
        <f t="shared" si="44"/>
        <v>#DIV/0!</v>
      </c>
      <c r="W36" s="143" t="e">
        <f t="shared" si="44"/>
        <v>#DIV/0!</v>
      </c>
      <c r="X36" s="143" t="e">
        <f t="shared" si="44"/>
        <v>#DIV/0!</v>
      </c>
      <c r="Y36" s="143" t="e">
        <f t="shared" si="44"/>
        <v>#DIV/0!</v>
      </c>
      <c r="Z36" s="143" t="e">
        <f t="shared" si="44"/>
        <v>#DIV/0!</v>
      </c>
      <c r="AA36" s="142">
        <f t="shared" ref="AA36:AF36" si="45">AA38</f>
        <v>0</v>
      </c>
      <c r="AB36" s="142">
        <f t="shared" si="45"/>
        <v>0</v>
      </c>
      <c r="AC36" s="142">
        <f t="shared" si="45"/>
        <v>0</v>
      </c>
      <c r="AD36" s="142">
        <f t="shared" si="45"/>
        <v>0</v>
      </c>
      <c r="AE36" s="142">
        <f t="shared" si="45"/>
        <v>0</v>
      </c>
      <c r="AF36" s="142">
        <f t="shared" si="45"/>
        <v>0</v>
      </c>
      <c r="AG36" s="27"/>
      <c r="AH36" s="27"/>
    </row>
    <row r="37" spans="1:34" ht="15.6" x14ac:dyDescent="0.25">
      <c r="A37" s="144" t="s">
        <v>197</v>
      </c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6"/>
      <c r="V37" s="146"/>
      <c r="W37" s="146"/>
      <c r="X37" s="146"/>
      <c r="Y37" s="146"/>
      <c r="Z37" s="146"/>
      <c r="AA37" s="145"/>
      <c r="AB37" s="145"/>
      <c r="AC37" s="145"/>
      <c r="AD37" s="145"/>
      <c r="AE37" s="145"/>
      <c r="AF37" s="145"/>
      <c r="AG37" s="1"/>
      <c r="AH37" s="1"/>
    </row>
    <row r="38" spans="1:34" ht="15.6" x14ac:dyDescent="0.25">
      <c r="A38" s="150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2"/>
      <c r="V38" s="152"/>
      <c r="W38" s="152"/>
      <c r="X38" s="152"/>
      <c r="Y38" s="152"/>
      <c r="Z38" s="152"/>
      <c r="AA38" s="151"/>
      <c r="AB38" s="151"/>
      <c r="AC38" s="151"/>
      <c r="AD38" s="151"/>
      <c r="AE38" s="151"/>
      <c r="AF38" s="151"/>
      <c r="AG38" s="1"/>
      <c r="AH38" s="1"/>
    </row>
    <row r="39" spans="1:34" s="26" customFormat="1" ht="20.25" customHeight="1" x14ac:dyDescent="0.25">
      <c r="A39" s="138" t="s">
        <v>200</v>
      </c>
      <c r="B39" s="138"/>
      <c r="C39" s="139">
        <f t="shared" ref="C39:H39" si="46">C41+C49+C52+C62+C70</f>
        <v>5067.8</v>
      </c>
      <c r="D39" s="139">
        <f t="shared" si="46"/>
        <v>6940</v>
      </c>
      <c r="E39" s="139">
        <f t="shared" si="46"/>
        <v>9380.1</v>
      </c>
      <c r="F39" s="139">
        <f t="shared" si="46"/>
        <v>9764.7000000000007</v>
      </c>
      <c r="G39" s="139">
        <f t="shared" si="46"/>
        <v>10067.4</v>
      </c>
      <c r="H39" s="139">
        <f t="shared" si="46"/>
        <v>10379.5</v>
      </c>
      <c r="I39" s="139">
        <f t="shared" ref="I39:N39" si="47">I49+I52+I62+I70</f>
        <v>0</v>
      </c>
      <c r="J39" s="139">
        <f t="shared" si="47"/>
        <v>0</v>
      </c>
      <c r="K39" s="139">
        <f t="shared" si="47"/>
        <v>0</v>
      </c>
      <c r="L39" s="139">
        <f t="shared" si="47"/>
        <v>0</v>
      </c>
      <c r="M39" s="139">
        <f t="shared" si="47"/>
        <v>0</v>
      </c>
      <c r="N39" s="139">
        <f t="shared" si="47"/>
        <v>0</v>
      </c>
      <c r="O39" s="139">
        <f t="shared" ref="O39:T39" si="48">O41+O49+O52+O62+O70</f>
        <v>1809</v>
      </c>
      <c r="P39" s="139">
        <f t="shared" si="48"/>
        <v>1729</v>
      </c>
      <c r="Q39" s="139">
        <f t="shared" si="48"/>
        <v>1770</v>
      </c>
      <c r="R39" s="139">
        <f t="shared" si="48"/>
        <v>1770</v>
      </c>
      <c r="S39" s="139">
        <f t="shared" si="48"/>
        <v>1770</v>
      </c>
      <c r="T39" s="139">
        <f t="shared" si="48"/>
        <v>1770</v>
      </c>
      <c r="U39" s="140">
        <f>AA39/O39/12*1000*1000</f>
        <v>57283.029297954679</v>
      </c>
      <c r="V39" s="140">
        <f t="shared" ref="V39:Z39" si="49">AB39/P39/12*1000*1000</f>
        <v>69674.18546365916</v>
      </c>
      <c r="W39" s="140">
        <f t="shared" si="49"/>
        <v>71977.401129943508</v>
      </c>
      <c r="X39" s="140">
        <f t="shared" si="49"/>
        <v>74929.378531073438</v>
      </c>
      <c r="Y39" s="140">
        <f t="shared" si="49"/>
        <v>77250.470809792838</v>
      </c>
      <c r="Z39" s="140">
        <f t="shared" si="49"/>
        <v>79646.892655367221</v>
      </c>
      <c r="AA39" s="139">
        <f t="shared" ref="AA39:AF39" si="50">AA41+AA49+AA52+AA62+AA70</f>
        <v>1243.5</v>
      </c>
      <c r="AB39" s="139">
        <f t="shared" si="50"/>
        <v>1445.6</v>
      </c>
      <c r="AC39" s="139">
        <f t="shared" si="50"/>
        <v>1528.8</v>
      </c>
      <c r="AD39" s="139">
        <f t="shared" si="50"/>
        <v>1591.5</v>
      </c>
      <c r="AE39" s="139">
        <f t="shared" si="50"/>
        <v>1640.8</v>
      </c>
      <c r="AF39" s="139">
        <f t="shared" si="50"/>
        <v>1691.7</v>
      </c>
      <c r="AG39" s="28"/>
      <c r="AH39" s="28"/>
    </row>
    <row r="40" spans="1:34" ht="15.6" x14ac:dyDescent="0.25">
      <c r="A40" s="144" t="s">
        <v>30</v>
      </c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6"/>
      <c r="V40" s="146"/>
      <c r="W40" s="146"/>
      <c r="X40" s="146"/>
      <c r="Y40" s="146"/>
      <c r="Z40" s="146"/>
      <c r="AA40" s="145"/>
      <c r="AB40" s="145"/>
      <c r="AC40" s="145"/>
      <c r="AD40" s="145"/>
      <c r="AE40" s="145"/>
      <c r="AF40" s="145"/>
      <c r="AG40" s="1"/>
      <c r="AH40" s="1"/>
    </row>
    <row r="41" spans="1:34" ht="16.2" x14ac:dyDescent="0.25">
      <c r="A41" s="141" t="s">
        <v>201</v>
      </c>
      <c r="B41" s="141"/>
      <c r="C41" s="142">
        <f t="shared" ref="C41:T41" si="51">C43+C45+C47</f>
        <v>5067.8</v>
      </c>
      <c r="D41" s="142">
        <f t="shared" si="51"/>
        <v>6940</v>
      </c>
      <c r="E41" s="142">
        <f t="shared" si="51"/>
        <v>9380.1</v>
      </c>
      <c r="F41" s="142">
        <f t="shared" si="51"/>
        <v>9764.7000000000007</v>
      </c>
      <c r="G41" s="142">
        <f t="shared" si="51"/>
        <v>10067.4</v>
      </c>
      <c r="H41" s="142">
        <f t="shared" si="51"/>
        <v>10379.5</v>
      </c>
      <c r="I41" s="142">
        <f>I45+I47</f>
        <v>0</v>
      </c>
      <c r="J41" s="142">
        <f t="shared" ref="J41:N41" si="52">J45+J47</f>
        <v>0</v>
      </c>
      <c r="K41" s="142">
        <f t="shared" si="52"/>
        <v>0</v>
      </c>
      <c r="L41" s="142">
        <f t="shared" si="52"/>
        <v>0</v>
      </c>
      <c r="M41" s="142">
        <f t="shared" si="52"/>
        <v>0</v>
      </c>
      <c r="N41" s="142">
        <f t="shared" si="52"/>
        <v>0</v>
      </c>
      <c r="O41" s="142">
        <f t="shared" si="51"/>
        <v>1809</v>
      </c>
      <c r="P41" s="142">
        <f t="shared" si="51"/>
        <v>1729</v>
      </c>
      <c r="Q41" s="142">
        <f t="shared" si="51"/>
        <v>1770</v>
      </c>
      <c r="R41" s="142">
        <f t="shared" si="51"/>
        <v>1770</v>
      </c>
      <c r="S41" s="142">
        <f t="shared" si="51"/>
        <v>1770</v>
      </c>
      <c r="T41" s="142">
        <f t="shared" si="51"/>
        <v>1770</v>
      </c>
      <c r="U41" s="143">
        <f t="shared" ref="U41:Z41" si="53">AA41/O41/12*1000*1000</f>
        <v>57283.029297954679</v>
      </c>
      <c r="V41" s="143">
        <f t="shared" si="53"/>
        <v>69674.18546365916</v>
      </c>
      <c r="W41" s="143">
        <f t="shared" si="53"/>
        <v>71977.401129943508</v>
      </c>
      <c r="X41" s="143">
        <f t="shared" si="53"/>
        <v>74929.378531073438</v>
      </c>
      <c r="Y41" s="143">
        <f t="shared" si="53"/>
        <v>77250.470809792838</v>
      </c>
      <c r="Z41" s="143">
        <f t="shared" si="53"/>
        <v>79646.892655367221</v>
      </c>
      <c r="AA41" s="142">
        <f t="shared" ref="AA41:AF41" si="54">AA43+AA45+AA47</f>
        <v>1243.5</v>
      </c>
      <c r="AB41" s="142">
        <f t="shared" si="54"/>
        <v>1445.6</v>
      </c>
      <c r="AC41" s="142">
        <f t="shared" si="54"/>
        <v>1528.8</v>
      </c>
      <c r="AD41" s="142">
        <f t="shared" si="54"/>
        <v>1591.5</v>
      </c>
      <c r="AE41" s="142">
        <f t="shared" si="54"/>
        <v>1640.8</v>
      </c>
      <c r="AF41" s="142">
        <f t="shared" si="54"/>
        <v>1691.7</v>
      </c>
      <c r="AG41" s="1"/>
      <c r="AH41" s="1"/>
    </row>
    <row r="42" spans="1:34" ht="15.6" x14ac:dyDescent="0.25">
      <c r="A42" s="144" t="s">
        <v>197</v>
      </c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6"/>
      <c r="V42" s="146"/>
      <c r="W42" s="146"/>
      <c r="X42" s="146"/>
      <c r="Y42" s="146"/>
      <c r="Z42" s="146"/>
      <c r="AA42" s="145"/>
      <c r="AB42" s="145"/>
      <c r="AC42" s="145"/>
      <c r="AD42" s="145"/>
      <c r="AE42" s="145"/>
      <c r="AF42" s="145"/>
      <c r="AG42" s="1"/>
      <c r="AH42" s="1"/>
    </row>
    <row r="43" spans="1:34" ht="20.25" customHeight="1" x14ac:dyDescent="0.25">
      <c r="A43" s="147" t="s">
        <v>311</v>
      </c>
      <c r="B43" s="147"/>
      <c r="C43" s="148">
        <f t="shared" ref="C43:T43" si="55">C44</f>
        <v>5067.8</v>
      </c>
      <c r="D43" s="148">
        <f t="shared" si="55"/>
        <v>6940</v>
      </c>
      <c r="E43" s="148">
        <f t="shared" si="55"/>
        <v>9380.1</v>
      </c>
      <c r="F43" s="148">
        <f t="shared" si="55"/>
        <v>9764.7000000000007</v>
      </c>
      <c r="G43" s="148">
        <f t="shared" si="55"/>
        <v>10067.4</v>
      </c>
      <c r="H43" s="148">
        <f t="shared" si="55"/>
        <v>10379.5</v>
      </c>
      <c r="I43" s="148" t="str">
        <f t="shared" si="55"/>
        <v>*</v>
      </c>
      <c r="J43" s="148" t="str">
        <f t="shared" si="55"/>
        <v>*</v>
      </c>
      <c r="K43" s="148" t="str">
        <f t="shared" si="55"/>
        <v>*</v>
      </c>
      <c r="L43" s="148" t="str">
        <f t="shared" si="55"/>
        <v>*</v>
      </c>
      <c r="M43" s="148" t="str">
        <f t="shared" si="55"/>
        <v>*</v>
      </c>
      <c r="N43" s="148" t="str">
        <f t="shared" si="55"/>
        <v>*</v>
      </c>
      <c r="O43" s="148">
        <f t="shared" si="55"/>
        <v>1809</v>
      </c>
      <c r="P43" s="148">
        <f t="shared" si="55"/>
        <v>1729</v>
      </c>
      <c r="Q43" s="148">
        <f t="shared" si="55"/>
        <v>1770</v>
      </c>
      <c r="R43" s="148">
        <f t="shared" si="55"/>
        <v>1770</v>
      </c>
      <c r="S43" s="148">
        <f t="shared" si="55"/>
        <v>1770</v>
      </c>
      <c r="T43" s="148">
        <f t="shared" si="55"/>
        <v>1770</v>
      </c>
      <c r="U43" s="149">
        <f t="shared" ref="U43:Z45" si="56">AA43/O43/12*1000*1000</f>
        <v>57283.029297954679</v>
      </c>
      <c r="V43" s="149">
        <f t="shared" si="56"/>
        <v>69674.18546365916</v>
      </c>
      <c r="W43" s="149">
        <f t="shared" si="56"/>
        <v>71977.401129943508</v>
      </c>
      <c r="X43" s="149">
        <f t="shared" si="56"/>
        <v>74929.378531073438</v>
      </c>
      <c r="Y43" s="149">
        <f t="shared" si="56"/>
        <v>77250.470809792838</v>
      </c>
      <c r="Z43" s="149">
        <f t="shared" si="56"/>
        <v>79646.892655367221</v>
      </c>
      <c r="AA43" s="148">
        <f t="shared" ref="AA43:AF43" si="57">AA44</f>
        <v>1243.5</v>
      </c>
      <c r="AB43" s="148">
        <f t="shared" si="57"/>
        <v>1445.6</v>
      </c>
      <c r="AC43" s="148">
        <f t="shared" si="57"/>
        <v>1528.8</v>
      </c>
      <c r="AD43" s="148">
        <f t="shared" si="57"/>
        <v>1591.5</v>
      </c>
      <c r="AE43" s="148">
        <f t="shared" si="57"/>
        <v>1640.8</v>
      </c>
      <c r="AF43" s="148">
        <f t="shared" si="57"/>
        <v>1691.7</v>
      </c>
      <c r="AG43" s="1"/>
      <c r="AH43" s="1"/>
    </row>
    <row r="44" spans="1:34" s="105" customFormat="1" ht="36.75" customHeight="1" x14ac:dyDescent="0.25">
      <c r="A44" s="150" t="s">
        <v>254</v>
      </c>
      <c r="B44" s="150" t="s">
        <v>259</v>
      </c>
      <c r="C44" s="91">
        <v>5067.8</v>
      </c>
      <c r="D44" s="91">
        <v>6940</v>
      </c>
      <c r="E44" s="91">
        <v>9380.1</v>
      </c>
      <c r="F44" s="91">
        <v>9764.7000000000007</v>
      </c>
      <c r="G44" s="91">
        <v>10067.4</v>
      </c>
      <c r="H44" s="91">
        <v>10379.5</v>
      </c>
      <c r="I44" s="151" t="s">
        <v>415</v>
      </c>
      <c r="J44" s="151" t="s">
        <v>415</v>
      </c>
      <c r="K44" s="151" t="s">
        <v>415</v>
      </c>
      <c r="L44" s="151" t="s">
        <v>415</v>
      </c>
      <c r="M44" s="151" t="s">
        <v>415</v>
      </c>
      <c r="N44" s="151" t="s">
        <v>415</v>
      </c>
      <c r="O44" s="151">
        <v>1809</v>
      </c>
      <c r="P44" s="151">
        <v>1729</v>
      </c>
      <c r="Q44" s="151">
        <v>1770</v>
      </c>
      <c r="R44" s="151">
        <v>1770</v>
      </c>
      <c r="S44" s="151">
        <v>1770</v>
      </c>
      <c r="T44" s="151">
        <v>1770</v>
      </c>
      <c r="U44" s="152">
        <f t="shared" si="56"/>
        <v>57283.029297954679</v>
      </c>
      <c r="V44" s="152">
        <f t="shared" si="56"/>
        <v>69674.18546365916</v>
      </c>
      <c r="W44" s="152">
        <f t="shared" si="56"/>
        <v>71977.401129943508</v>
      </c>
      <c r="X44" s="152">
        <f t="shared" si="56"/>
        <v>74929.378531073438</v>
      </c>
      <c r="Y44" s="152">
        <f t="shared" si="56"/>
        <v>77250.470809792838</v>
      </c>
      <c r="Z44" s="152">
        <f t="shared" si="56"/>
        <v>79646.892655367221</v>
      </c>
      <c r="AA44" s="151">
        <v>1243.5</v>
      </c>
      <c r="AB44" s="151">
        <v>1445.6</v>
      </c>
      <c r="AC44" s="151">
        <v>1528.8</v>
      </c>
      <c r="AD44" s="151">
        <v>1591.5</v>
      </c>
      <c r="AE44" s="151">
        <v>1640.8</v>
      </c>
      <c r="AF44" s="151">
        <v>1691.7</v>
      </c>
      <c r="AG44" s="224"/>
      <c r="AH44" s="1"/>
    </row>
    <row r="45" spans="1:34" ht="16.2" x14ac:dyDescent="0.25">
      <c r="A45" s="147" t="s">
        <v>312</v>
      </c>
      <c r="B45" s="147"/>
      <c r="C45" s="148">
        <f t="shared" ref="C45:N45" si="58">C46</f>
        <v>0</v>
      </c>
      <c r="D45" s="148">
        <f t="shared" si="58"/>
        <v>0</v>
      </c>
      <c r="E45" s="148">
        <f t="shared" si="58"/>
        <v>0</v>
      </c>
      <c r="F45" s="148">
        <f t="shared" si="58"/>
        <v>0</v>
      </c>
      <c r="G45" s="148">
        <f t="shared" si="58"/>
        <v>0</v>
      </c>
      <c r="H45" s="148">
        <f t="shared" si="58"/>
        <v>0</v>
      </c>
      <c r="I45" s="148">
        <f t="shared" si="58"/>
        <v>0</v>
      </c>
      <c r="J45" s="148">
        <f t="shared" si="58"/>
        <v>0</v>
      </c>
      <c r="K45" s="148">
        <f t="shared" si="58"/>
        <v>0</v>
      </c>
      <c r="L45" s="148">
        <f t="shared" si="58"/>
        <v>0</v>
      </c>
      <c r="M45" s="148">
        <f t="shared" si="58"/>
        <v>0</v>
      </c>
      <c r="N45" s="148">
        <f t="shared" si="58"/>
        <v>0</v>
      </c>
      <c r="O45" s="148">
        <f t="shared" ref="O45" si="59">O46</f>
        <v>0</v>
      </c>
      <c r="P45" s="148">
        <f t="shared" ref="P45" si="60">P46</f>
        <v>0</v>
      </c>
      <c r="Q45" s="148">
        <f t="shared" ref="Q45" si="61">Q46</f>
        <v>0</v>
      </c>
      <c r="R45" s="148">
        <f t="shared" ref="R45" si="62">R46</f>
        <v>0</v>
      </c>
      <c r="S45" s="148">
        <f t="shared" ref="S45" si="63">S46</f>
        <v>0</v>
      </c>
      <c r="T45" s="148">
        <f t="shared" ref="T45" si="64">T46</f>
        <v>0</v>
      </c>
      <c r="U45" s="149" t="e">
        <f t="shared" si="56"/>
        <v>#DIV/0!</v>
      </c>
      <c r="V45" s="149" t="e">
        <f t="shared" si="56"/>
        <v>#DIV/0!</v>
      </c>
      <c r="W45" s="149" t="e">
        <f t="shared" si="56"/>
        <v>#DIV/0!</v>
      </c>
      <c r="X45" s="149" t="e">
        <f t="shared" si="56"/>
        <v>#DIV/0!</v>
      </c>
      <c r="Y45" s="149" t="e">
        <f t="shared" si="56"/>
        <v>#DIV/0!</v>
      </c>
      <c r="Z45" s="149" t="e">
        <f t="shared" si="56"/>
        <v>#DIV/0!</v>
      </c>
      <c r="AA45" s="148">
        <f t="shared" ref="AA45" si="65">AA46</f>
        <v>0</v>
      </c>
      <c r="AB45" s="148">
        <f t="shared" ref="AB45" si="66">AB46</f>
        <v>0</v>
      </c>
      <c r="AC45" s="148">
        <f t="shared" ref="AC45" si="67">AC46</f>
        <v>0</v>
      </c>
      <c r="AD45" s="148">
        <f t="shared" ref="AD45" si="68">AD46</f>
        <v>0</v>
      </c>
      <c r="AE45" s="148">
        <f t="shared" ref="AE45" si="69">AE46</f>
        <v>0</v>
      </c>
      <c r="AF45" s="148">
        <f t="shared" ref="AF45" si="70">AF46</f>
        <v>0</v>
      </c>
      <c r="AG45" s="1"/>
      <c r="AH45" s="1"/>
    </row>
    <row r="46" spans="1:34" ht="15.6" x14ac:dyDescent="0.25">
      <c r="A46" s="150"/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2"/>
      <c r="V46" s="152"/>
      <c r="W46" s="152"/>
      <c r="X46" s="152"/>
      <c r="Y46" s="152"/>
      <c r="Z46" s="152"/>
      <c r="AA46" s="151"/>
      <c r="AB46" s="151"/>
      <c r="AC46" s="151"/>
      <c r="AD46" s="151"/>
      <c r="AE46" s="151"/>
      <c r="AF46" s="151"/>
      <c r="AG46" s="1"/>
      <c r="AH46" s="1"/>
    </row>
    <row r="47" spans="1:34" ht="16.2" x14ac:dyDescent="0.25">
      <c r="A47" s="147" t="s">
        <v>313</v>
      </c>
      <c r="B47" s="147"/>
      <c r="C47" s="148">
        <f t="shared" ref="C47:T47" si="71">C48</f>
        <v>0</v>
      </c>
      <c r="D47" s="148">
        <f t="shared" si="71"/>
        <v>0</v>
      </c>
      <c r="E47" s="148">
        <f t="shared" si="71"/>
        <v>0</v>
      </c>
      <c r="F47" s="148">
        <f t="shared" si="71"/>
        <v>0</v>
      </c>
      <c r="G47" s="148">
        <f t="shared" si="71"/>
        <v>0</v>
      </c>
      <c r="H47" s="148">
        <f t="shared" si="71"/>
        <v>0</v>
      </c>
      <c r="I47" s="148">
        <f t="shared" si="71"/>
        <v>0</v>
      </c>
      <c r="J47" s="148">
        <f t="shared" si="71"/>
        <v>0</v>
      </c>
      <c r="K47" s="148">
        <f t="shared" si="71"/>
        <v>0</v>
      </c>
      <c r="L47" s="148">
        <f t="shared" si="71"/>
        <v>0</v>
      </c>
      <c r="M47" s="148">
        <f t="shared" si="71"/>
        <v>0</v>
      </c>
      <c r="N47" s="148">
        <f t="shared" si="71"/>
        <v>0</v>
      </c>
      <c r="O47" s="148">
        <f t="shared" si="71"/>
        <v>0</v>
      </c>
      <c r="P47" s="148">
        <f t="shared" si="71"/>
        <v>0</v>
      </c>
      <c r="Q47" s="148">
        <f t="shared" si="71"/>
        <v>0</v>
      </c>
      <c r="R47" s="148">
        <f t="shared" si="71"/>
        <v>0</v>
      </c>
      <c r="S47" s="148">
        <f t="shared" si="71"/>
        <v>0</v>
      </c>
      <c r="T47" s="148">
        <f t="shared" si="71"/>
        <v>0</v>
      </c>
      <c r="U47" s="149" t="e">
        <f t="shared" ref="U47:Z47" si="72">AA47/O47/12*1000*1000</f>
        <v>#DIV/0!</v>
      </c>
      <c r="V47" s="149" t="e">
        <f t="shared" si="72"/>
        <v>#DIV/0!</v>
      </c>
      <c r="W47" s="149" t="e">
        <f t="shared" si="72"/>
        <v>#DIV/0!</v>
      </c>
      <c r="X47" s="149" t="e">
        <f t="shared" si="72"/>
        <v>#DIV/0!</v>
      </c>
      <c r="Y47" s="149" t="e">
        <f t="shared" si="72"/>
        <v>#DIV/0!</v>
      </c>
      <c r="Z47" s="149" t="e">
        <f t="shared" si="72"/>
        <v>#DIV/0!</v>
      </c>
      <c r="AA47" s="148">
        <f t="shared" ref="AA47:AF47" si="73">AA48</f>
        <v>0</v>
      </c>
      <c r="AB47" s="148">
        <f t="shared" si="73"/>
        <v>0</v>
      </c>
      <c r="AC47" s="148">
        <f t="shared" si="73"/>
        <v>0</v>
      </c>
      <c r="AD47" s="148">
        <f t="shared" si="73"/>
        <v>0</v>
      </c>
      <c r="AE47" s="148">
        <f t="shared" si="73"/>
        <v>0</v>
      </c>
      <c r="AF47" s="148">
        <f t="shared" si="73"/>
        <v>0</v>
      </c>
      <c r="AG47" s="1"/>
      <c r="AH47" s="1"/>
    </row>
    <row r="48" spans="1:34" ht="15.6" x14ac:dyDescent="0.25">
      <c r="A48" s="150"/>
      <c r="B48" s="150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152"/>
      <c r="W48" s="152"/>
      <c r="X48" s="152"/>
      <c r="Y48" s="152"/>
      <c r="Z48" s="152"/>
      <c r="AA48" s="151"/>
      <c r="AB48" s="151"/>
      <c r="AC48" s="151"/>
      <c r="AD48" s="151"/>
      <c r="AE48" s="151"/>
      <c r="AF48" s="151"/>
      <c r="AG48" s="1"/>
      <c r="AH48" s="1"/>
    </row>
    <row r="49" spans="1:34" ht="32.4" x14ac:dyDescent="0.25">
      <c r="A49" s="141" t="s">
        <v>202</v>
      </c>
      <c r="B49" s="141"/>
      <c r="C49" s="142">
        <f t="shared" ref="C49:T49" si="74">C51</f>
        <v>0</v>
      </c>
      <c r="D49" s="142">
        <f t="shared" si="74"/>
        <v>0</v>
      </c>
      <c r="E49" s="142">
        <f t="shared" si="74"/>
        <v>0</v>
      </c>
      <c r="F49" s="142">
        <f t="shared" si="74"/>
        <v>0</v>
      </c>
      <c r="G49" s="142">
        <f t="shared" si="74"/>
        <v>0</v>
      </c>
      <c r="H49" s="142">
        <f t="shared" si="74"/>
        <v>0</v>
      </c>
      <c r="I49" s="142">
        <f t="shared" si="74"/>
        <v>0</v>
      </c>
      <c r="J49" s="142">
        <f t="shared" si="74"/>
        <v>0</v>
      </c>
      <c r="K49" s="142">
        <f t="shared" si="74"/>
        <v>0</v>
      </c>
      <c r="L49" s="142">
        <f t="shared" si="74"/>
        <v>0</v>
      </c>
      <c r="M49" s="142">
        <f t="shared" si="74"/>
        <v>0</v>
      </c>
      <c r="N49" s="142">
        <f t="shared" si="74"/>
        <v>0</v>
      </c>
      <c r="O49" s="142">
        <f t="shared" si="74"/>
        <v>0</v>
      </c>
      <c r="P49" s="142">
        <f t="shared" si="74"/>
        <v>0</v>
      </c>
      <c r="Q49" s="142">
        <f t="shared" si="74"/>
        <v>0</v>
      </c>
      <c r="R49" s="142">
        <f t="shared" si="74"/>
        <v>0</v>
      </c>
      <c r="S49" s="142">
        <f t="shared" si="74"/>
        <v>0</v>
      </c>
      <c r="T49" s="142">
        <f t="shared" si="74"/>
        <v>0</v>
      </c>
      <c r="U49" s="143" t="e">
        <f t="shared" ref="U49:Z49" si="75">AVERAGE(U51:U51)</f>
        <v>#DIV/0!</v>
      </c>
      <c r="V49" s="143" t="e">
        <f t="shared" si="75"/>
        <v>#DIV/0!</v>
      </c>
      <c r="W49" s="143" t="e">
        <f t="shared" si="75"/>
        <v>#DIV/0!</v>
      </c>
      <c r="X49" s="143" t="e">
        <f t="shared" si="75"/>
        <v>#DIV/0!</v>
      </c>
      <c r="Y49" s="143" t="e">
        <f t="shared" si="75"/>
        <v>#DIV/0!</v>
      </c>
      <c r="Z49" s="143" t="e">
        <f t="shared" si="75"/>
        <v>#DIV/0!</v>
      </c>
      <c r="AA49" s="142">
        <f t="shared" ref="AA49:AF49" si="76">AA51</f>
        <v>0</v>
      </c>
      <c r="AB49" s="142">
        <f t="shared" si="76"/>
        <v>0</v>
      </c>
      <c r="AC49" s="142">
        <f t="shared" si="76"/>
        <v>0</v>
      </c>
      <c r="AD49" s="142">
        <f t="shared" si="76"/>
        <v>0</v>
      </c>
      <c r="AE49" s="142">
        <f t="shared" si="76"/>
        <v>0</v>
      </c>
      <c r="AF49" s="142">
        <f t="shared" si="76"/>
        <v>0</v>
      </c>
      <c r="AG49" s="1"/>
      <c r="AH49" s="1"/>
    </row>
    <row r="50" spans="1:34" ht="15.6" x14ac:dyDescent="0.25">
      <c r="A50" s="144" t="s">
        <v>197</v>
      </c>
      <c r="B50" s="144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6"/>
      <c r="V50" s="146"/>
      <c r="W50" s="146"/>
      <c r="X50" s="146"/>
      <c r="Y50" s="146"/>
      <c r="Z50" s="146"/>
      <c r="AA50" s="145"/>
      <c r="AB50" s="145"/>
      <c r="AC50" s="145"/>
      <c r="AD50" s="145"/>
      <c r="AE50" s="145"/>
      <c r="AF50" s="145"/>
      <c r="AG50" s="1"/>
      <c r="AH50" s="1"/>
    </row>
    <row r="51" spans="1:34" ht="15.6" x14ac:dyDescent="0.25">
      <c r="A51" s="150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152"/>
      <c r="W51" s="152"/>
      <c r="X51" s="152"/>
      <c r="Y51" s="152"/>
      <c r="Z51" s="152"/>
      <c r="AA51" s="151"/>
      <c r="AB51" s="151"/>
      <c r="AC51" s="151"/>
      <c r="AD51" s="151"/>
      <c r="AE51" s="151"/>
      <c r="AF51" s="151"/>
      <c r="AG51" s="1"/>
      <c r="AH51" s="1"/>
    </row>
    <row r="52" spans="1:34" ht="21" customHeight="1" x14ac:dyDescent="0.25">
      <c r="A52" s="141" t="s">
        <v>203</v>
      </c>
      <c r="B52" s="141"/>
      <c r="C52" s="142">
        <f t="shared" ref="C52:T52" si="77">C54+C56+C58</f>
        <v>0</v>
      </c>
      <c r="D52" s="142">
        <f t="shared" si="77"/>
        <v>0</v>
      </c>
      <c r="E52" s="142">
        <f t="shared" si="77"/>
        <v>0</v>
      </c>
      <c r="F52" s="142">
        <f t="shared" si="77"/>
        <v>0</v>
      </c>
      <c r="G52" s="142">
        <f t="shared" si="77"/>
        <v>0</v>
      </c>
      <c r="H52" s="142">
        <f t="shared" si="77"/>
        <v>0</v>
      </c>
      <c r="I52" s="142">
        <f t="shared" si="77"/>
        <v>0</v>
      </c>
      <c r="J52" s="142">
        <f t="shared" si="77"/>
        <v>0</v>
      </c>
      <c r="K52" s="142">
        <f t="shared" si="77"/>
        <v>0</v>
      </c>
      <c r="L52" s="142">
        <f t="shared" si="77"/>
        <v>0</v>
      </c>
      <c r="M52" s="142">
        <f t="shared" si="77"/>
        <v>0</v>
      </c>
      <c r="N52" s="142">
        <f t="shared" si="77"/>
        <v>0</v>
      </c>
      <c r="O52" s="142">
        <f t="shared" si="77"/>
        <v>0</v>
      </c>
      <c r="P52" s="142">
        <f t="shared" si="77"/>
        <v>0</v>
      </c>
      <c r="Q52" s="142">
        <f t="shared" si="77"/>
        <v>0</v>
      </c>
      <c r="R52" s="142">
        <f t="shared" si="77"/>
        <v>0</v>
      </c>
      <c r="S52" s="142">
        <f t="shared" si="77"/>
        <v>0</v>
      </c>
      <c r="T52" s="142">
        <f t="shared" si="77"/>
        <v>0</v>
      </c>
      <c r="U52" s="143" t="e">
        <f t="shared" ref="U52:Z52" si="78">AA52/O52/12*1000*1000</f>
        <v>#DIV/0!</v>
      </c>
      <c r="V52" s="143" t="e">
        <f t="shared" si="78"/>
        <v>#DIV/0!</v>
      </c>
      <c r="W52" s="143" t="e">
        <f t="shared" si="78"/>
        <v>#DIV/0!</v>
      </c>
      <c r="X52" s="143" t="e">
        <f t="shared" si="78"/>
        <v>#DIV/0!</v>
      </c>
      <c r="Y52" s="143" t="e">
        <f t="shared" si="78"/>
        <v>#DIV/0!</v>
      </c>
      <c r="Z52" s="143" t="e">
        <f t="shared" si="78"/>
        <v>#DIV/0!</v>
      </c>
      <c r="AA52" s="142">
        <f t="shared" ref="AA52:AF52" si="79">AA54+AA56+AA58</f>
        <v>0</v>
      </c>
      <c r="AB52" s="142">
        <f t="shared" si="79"/>
        <v>0</v>
      </c>
      <c r="AC52" s="142">
        <f t="shared" si="79"/>
        <v>0</v>
      </c>
      <c r="AD52" s="142">
        <f t="shared" si="79"/>
        <v>0</v>
      </c>
      <c r="AE52" s="142">
        <f t="shared" si="79"/>
        <v>0</v>
      </c>
      <c r="AF52" s="142">
        <f t="shared" si="79"/>
        <v>0</v>
      </c>
      <c r="AG52" s="1"/>
      <c r="AH52" s="1"/>
    </row>
    <row r="53" spans="1:34" ht="15.6" x14ac:dyDescent="0.25">
      <c r="A53" s="144" t="s">
        <v>197</v>
      </c>
      <c r="B53" s="144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6"/>
      <c r="V53" s="146"/>
      <c r="W53" s="146"/>
      <c r="X53" s="146"/>
      <c r="Y53" s="146"/>
      <c r="Z53" s="146"/>
      <c r="AA53" s="145"/>
      <c r="AB53" s="145"/>
      <c r="AC53" s="145"/>
      <c r="AD53" s="145"/>
      <c r="AE53" s="145"/>
      <c r="AF53" s="145"/>
      <c r="AG53" s="1"/>
      <c r="AH53" s="1"/>
    </row>
    <row r="54" spans="1:34" ht="21" customHeight="1" x14ac:dyDescent="0.25">
      <c r="A54" s="147" t="s">
        <v>311</v>
      </c>
      <c r="B54" s="147"/>
      <c r="C54" s="148">
        <f t="shared" ref="C54:T54" si="80">C55</f>
        <v>0</v>
      </c>
      <c r="D54" s="148">
        <f t="shared" si="80"/>
        <v>0</v>
      </c>
      <c r="E54" s="148">
        <f t="shared" si="80"/>
        <v>0</v>
      </c>
      <c r="F54" s="148">
        <f t="shared" si="80"/>
        <v>0</v>
      </c>
      <c r="G54" s="148">
        <f t="shared" si="80"/>
        <v>0</v>
      </c>
      <c r="H54" s="148">
        <f t="shared" si="80"/>
        <v>0</v>
      </c>
      <c r="I54" s="148">
        <f t="shared" si="80"/>
        <v>0</v>
      </c>
      <c r="J54" s="148">
        <f t="shared" si="80"/>
        <v>0</v>
      </c>
      <c r="K54" s="148">
        <f t="shared" si="80"/>
        <v>0</v>
      </c>
      <c r="L54" s="148">
        <f t="shared" si="80"/>
        <v>0</v>
      </c>
      <c r="M54" s="148">
        <f t="shared" si="80"/>
        <v>0</v>
      </c>
      <c r="N54" s="148">
        <f t="shared" si="80"/>
        <v>0</v>
      </c>
      <c r="O54" s="148">
        <f t="shared" si="80"/>
        <v>0</v>
      </c>
      <c r="P54" s="148">
        <f t="shared" si="80"/>
        <v>0</v>
      </c>
      <c r="Q54" s="148">
        <f t="shared" si="80"/>
        <v>0</v>
      </c>
      <c r="R54" s="148">
        <f t="shared" si="80"/>
        <v>0</v>
      </c>
      <c r="S54" s="148">
        <f t="shared" si="80"/>
        <v>0</v>
      </c>
      <c r="T54" s="148">
        <f t="shared" si="80"/>
        <v>0</v>
      </c>
      <c r="U54" s="149" t="e">
        <f t="shared" ref="U54:Z54" si="81">AA54/O54/12*1000*1000</f>
        <v>#DIV/0!</v>
      </c>
      <c r="V54" s="149" t="e">
        <f t="shared" si="81"/>
        <v>#DIV/0!</v>
      </c>
      <c r="W54" s="149" t="e">
        <f t="shared" si="81"/>
        <v>#DIV/0!</v>
      </c>
      <c r="X54" s="149" t="e">
        <f t="shared" si="81"/>
        <v>#DIV/0!</v>
      </c>
      <c r="Y54" s="149" t="e">
        <f t="shared" si="81"/>
        <v>#DIV/0!</v>
      </c>
      <c r="Z54" s="149" t="e">
        <f t="shared" si="81"/>
        <v>#DIV/0!</v>
      </c>
      <c r="AA54" s="148">
        <f t="shared" ref="AA54:AF54" si="82">AA55</f>
        <v>0</v>
      </c>
      <c r="AB54" s="148">
        <f t="shared" si="82"/>
        <v>0</v>
      </c>
      <c r="AC54" s="148">
        <f t="shared" si="82"/>
        <v>0</v>
      </c>
      <c r="AD54" s="148">
        <f t="shared" si="82"/>
        <v>0</v>
      </c>
      <c r="AE54" s="148">
        <f t="shared" si="82"/>
        <v>0</v>
      </c>
      <c r="AF54" s="148">
        <f t="shared" si="82"/>
        <v>0</v>
      </c>
      <c r="AG54" s="1"/>
      <c r="AH54" s="1"/>
    </row>
    <row r="55" spans="1:34" ht="15.6" x14ac:dyDescent="0.25">
      <c r="A55" s="150"/>
      <c r="B55" s="150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2"/>
      <c r="V55" s="152"/>
      <c r="W55" s="152"/>
      <c r="X55" s="152"/>
      <c r="Y55" s="152"/>
      <c r="Z55" s="152"/>
      <c r="AA55" s="151"/>
      <c r="AB55" s="151"/>
      <c r="AC55" s="151"/>
      <c r="AD55" s="151"/>
      <c r="AE55" s="151"/>
      <c r="AF55" s="151"/>
      <c r="AG55" s="1"/>
      <c r="AH55" s="1"/>
    </row>
    <row r="56" spans="1:34" ht="16.2" x14ac:dyDescent="0.25">
      <c r="A56" s="147" t="s">
        <v>312</v>
      </c>
      <c r="B56" s="147"/>
      <c r="C56" s="148">
        <f t="shared" ref="C56:T56" si="83">C57</f>
        <v>0</v>
      </c>
      <c r="D56" s="148">
        <f t="shared" si="83"/>
        <v>0</v>
      </c>
      <c r="E56" s="148">
        <f t="shared" si="83"/>
        <v>0</v>
      </c>
      <c r="F56" s="148">
        <f t="shared" si="83"/>
        <v>0</v>
      </c>
      <c r="G56" s="148">
        <f t="shared" si="83"/>
        <v>0</v>
      </c>
      <c r="H56" s="148">
        <f t="shared" si="83"/>
        <v>0</v>
      </c>
      <c r="I56" s="148">
        <f t="shared" si="83"/>
        <v>0</v>
      </c>
      <c r="J56" s="148">
        <f t="shared" si="83"/>
        <v>0</v>
      </c>
      <c r="K56" s="148">
        <f t="shared" si="83"/>
        <v>0</v>
      </c>
      <c r="L56" s="148">
        <f t="shared" si="83"/>
        <v>0</v>
      </c>
      <c r="M56" s="148">
        <f t="shared" si="83"/>
        <v>0</v>
      </c>
      <c r="N56" s="148">
        <f t="shared" si="83"/>
        <v>0</v>
      </c>
      <c r="O56" s="148">
        <f t="shared" si="83"/>
        <v>0</v>
      </c>
      <c r="P56" s="148">
        <f t="shared" si="83"/>
        <v>0</v>
      </c>
      <c r="Q56" s="148">
        <f t="shared" si="83"/>
        <v>0</v>
      </c>
      <c r="R56" s="148">
        <f t="shared" si="83"/>
        <v>0</v>
      </c>
      <c r="S56" s="148">
        <f t="shared" si="83"/>
        <v>0</v>
      </c>
      <c r="T56" s="148">
        <f t="shared" si="83"/>
        <v>0</v>
      </c>
      <c r="U56" s="149" t="e">
        <f t="shared" ref="U56:Z56" si="84">AA56/O56/12*1000*1000</f>
        <v>#DIV/0!</v>
      </c>
      <c r="V56" s="149" t="e">
        <f t="shared" si="84"/>
        <v>#DIV/0!</v>
      </c>
      <c r="W56" s="149" t="e">
        <f t="shared" si="84"/>
        <v>#DIV/0!</v>
      </c>
      <c r="X56" s="149" t="e">
        <f t="shared" si="84"/>
        <v>#DIV/0!</v>
      </c>
      <c r="Y56" s="149" t="e">
        <f t="shared" si="84"/>
        <v>#DIV/0!</v>
      </c>
      <c r="Z56" s="149" t="e">
        <f t="shared" si="84"/>
        <v>#DIV/0!</v>
      </c>
      <c r="AA56" s="148">
        <f t="shared" ref="AA56:AF56" si="85">AA57</f>
        <v>0</v>
      </c>
      <c r="AB56" s="148">
        <f t="shared" si="85"/>
        <v>0</v>
      </c>
      <c r="AC56" s="148">
        <f t="shared" si="85"/>
        <v>0</v>
      </c>
      <c r="AD56" s="148">
        <f t="shared" si="85"/>
        <v>0</v>
      </c>
      <c r="AE56" s="148">
        <f t="shared" si="85"/>
        <v>0</v>
      </c>
      <c r="AF56" s="148">
        <f t="shared" si="85"/>
        <v>0</v>
      </c>
      <c r="AG56" s="1"/>
      <c r="AH56" s="1"/>
    </row>
    <row r="57" spans="1:34" ht="15.6" x14ac:dyDescent="0.25">
      <c r="A57" s="150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2"/>
      <c r="V57" s="152"/>
      <c r="W57" s="152"/>
      <c r="X57" s="152"/>
      <c r="Y57" s="152"/>
      <c r="Z57" s="152"/>
      <c r="AA57" s="151"/>
      <c r="AB57" s="151"/>
      <c r="AC57" s="151"/>
      <c r="AD57" s="151"/>
      <c r="AE57" s="151"/>
      <c r="AF57" s="151"/>
      <c r="AG57" s="1"/>
      <c r="AH57" s="1"/>
    </row>
    <row r="58" spans="1:34" ht="16.2" x14ac:dyDescent="0.25">
      <c r="A58" s="147" t="s">
        <v>314</v>
      </c>
      <c r="B58" s="147"/>
      <c r="C58" s="148">
        <f t="shared" ref="C58:T58" si="86">SUM(C59:C60)</f>
        <v>0</v>
      </c>
      <c r="D58" s="148">
        <f t="shared" si="86"/>
        <v>0</v>
      </c>
      <c r="E58" s="148">
        <f t="shared" si="86"/>
        <v>0</v>
      </c>
      <c r="F58" s="148">
        <f t="shared" si="86"/>
        <v>0</v>
      </c>
      <c r="G58" s="148">
        <f t="shared" si="86"/>
        <v>0</v>
      </c>
      <c r="H58" s="148">
        <f t="shared" si="86"/>
        <v>0</v>
      </c>
      <c r="I58" s="148">
        <f t="shared" si="86"/>
        <v>0</v>
      </c>
      <c r="J58" s="148">
        <f t="shared" si="86"/>
        <v>0</v>
      </c>
      <c r="K58" s="148">
        <f t="shared" si="86"/>
        <v>0</v>
      </c>
      <c r="L58" s="148">
        <f t="shared" si="86"/>
        <v>0</v>
      </c>
      <c r="M58" s="148">
        <f t="shared" si="86"/>
        <v>0</v>
      </c>
      <c r="N58" s="148">
        <f t="shared" si="86"/>
        <v>0</v>
      </c>
      <c r="O58" s="148">
        <f t="shared" si="86"/>
        <v>0</v>
      </c>
      <c r="P58" s="148">
        <f t="shared" si="86"/>
        <v>0</v>
      </c>
      <c r="Q58" s="148">
        <f t="shared" si="86"/>
        <v>0</v>
      </c>
      <c r="R58" s="148">
        <f t="shared" si="86"/>
        <v>0</v>
      </c>
      <c r="S58" s="148">
        <f t="shared" si="86"/>
        <v>0</v>
      </c>
      <c r="T58" s="148">
        <f t="shared" si="86"/>
        <v>0</v>
      </c>
      <c r="U58" s="149" t="e">
        <f t="shared" ref="U58:Z58" si="87">AA58/O58/12*1000*1000</f>
        <v>#DIV/0!</v>
      </c>
      <c r="V58" s="149" t="e">
        <f t="shared" si="87"/>
        <v>#DIV/0!</v>
      </c>
      <c r="W58" s="149" t="e">
        <f t="shared" si="87"/>
        <v>#DIV/0!</v>
      </c>
      <c r="X58" s="149" t="e">
        <f t="shared" si="87"/>
        <v>#DIV/0!</v>
      </c>
      <c r="Y58" s="149" t="e">
        <f t="shared" si="87"/>
        <v>#DIV/0!</v>
      </c>
      <c r="Z58" s="149" t="e">
        <f t="shared" si="87"/>
        <v>#DIV/0!</v>
      </c>
      <c r="AA58" s="148">
        <f t="shared" ref="AA58:AF58" si="88">SUM(AA59:AA60)</f>
        <v>0</v>
      </c>
      <c r="AB58" s="148">
        <f t="shared" si="88"/>
        <v>0</v>
      </c>
      <c r="AC58" s="148">
        <f t="shared" si="88"/>
        <v>0</v>
      </c>
      <c r="AD58" s="148">
        <f t="shared" si="88"/>
        <v>0</v>
      </c>
      <c r="AE58" s="148">
        <f t="shared" si="88"/>
        <v>0</v>
      </c>
      <c r="AF58" s="148">
        <f t="shared" si="88"/>
        <v>0</v>
      </c>
      <c r="AG58" s="1"/>
      <c r="AH58" s="1"/>
    </row>
    <row r="59" spans="1:34" s="115" customFormat="1" ht="21" customHeight="1" x14ac:dyDescent="0.25">
      <c r="A59" s="150" t="s">
        <v>274</v>
      </c>
      <c r="B59" s="150" t="s">
        <v>275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152"/>
      <c r="W59" s="152"/>
      <c r="X59" s="152"/>
      <c r="Y59" s="152"/>
      <c r="Z59" s="152"/>
      <c r="AA59" s="151"/>
      <c r="AB59" s="151"/>
      <c r="AC59" s="151"/>
      <c r="AD59" s="151"/>
      <c r="AE59" s="151"/>
      <c r="AF59" s="151"/>
      <c r="AG59" s="225" t="s">
        <v>465</v>
      </c>
      <c r="AH59" s="223"/>
    </row>
    <row r="60" spans="1:34" s="115" customFormat="1" ht="18.75" customHeight="1" x14ac:dyDescent="0.25">
      <c r="A60" s="150" t="s">
        <v>336</v>
      </c>
      <c r="B60" s="150" t="s">
        <v>275</v>
      </c>
      <c r="C60" s="151"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0</v>
      </c>
      <c r="Q60" s="151">
        <v>0</v>
      </c>
      <c r="R60" s="151">
        <v>0</v>
      </c>
      <c r="S60" s="151">
        <v>0</v>
      </c>
      <c r="T60" s="151">
        <v>0</v>
      </c>
      <c r="U60" s="152" t="e">
        <f t="shared" ref="U60:Z60" si="89">AA60/O60/12*1000*1000</f>
        <v>#DIV/0!</v>
      </c>
      <c r="V60" s="152" t="e">
        <f t="shared" si="89"/>
        <v>#DIV/0!</v>
      </c>
      <c r="W60" s="152" t="e">
        <f t="shared" si="89"/>
        <v>#DIV/0!</v>
      </c>
      <c r="X60" s="152" t="e">
        <f t="shared" si="89"/>
        <v>#DIV/0!</v>
      </c>
      <c r="Y60" s="152" t="e">
        <f t="shared" si="89"/>
        <v>#DIV/0!</v>
      </c>
      <c r="Z60" s="152" t="e">
        <f t="shared" si="89"/>
        <v>#DIV/0!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1">
        <v>0</v>
      </c>
      <c r="AG60" s="223" t="s">
        <v>418</v>
      </c>
      <c r="AH60" s="223"/>
    </row>
    <row r="61" spans="1:34" ht="15.6" x14ac:dyDescent="0.25">
      <c r="A61" s="150"/>
      <c r="B61" s="150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2"/>
      <c r="V61" s="152"/>
      <c r="W61" s="152"/>
      <c r="X61" s="152"/>
      <c r="Y61" s="152"/>
      <c r="Z61" s="152"/>
      <c r="AA61" s="151"/>
      <c r="AB61" s="151"/>
      <c r="AC61" s="151"/>
      <c r="AD61" s="151"/>
      <c r="AE61" s="151"/>
      <c r="AF61" s="151"/>
      <c r="AG61" s="1"/>
      <c r="AH61" s="1"/>
    </row>
    <row r="62" spans="1:34" ht="23.25" customHeight="1" x14ac:dyDescent="0.25">
      <c r="A62" s="141" t="s">
        <v>204</v>
      </c>
      <c r="B62" s="141"/>
      <c r="C62" s="142">
        <f t="shared" ref="C62:T62" si="90">C64+C66+C68</f>
        <v>0</v>
      </c>
      <c r="D62" s="142">
        <f t="shared" si="90"/>
        <v>0</v>
      </c>
      <c r="E62" s="142">
        <f t="shared" si="90"/>
        <v>0</v>
      </c>
      <c r="F62" s="142">
        <f t="shared" si="90"/>
        <v>0</v>
      </c>
      <c r="G62" s="142">
        <f t="shared" si="90"/>
        <v>0</v>
      </c>
      <c r="H62" s="142">
        <f t="shared" si="90"/>
        <v>0</v>
      </c>
      <c r="I62" s="142">
        <f t="shared" si="90"/>
        <v>0</v>
      </c>
      <c r="J62" s="142">
        <f t="shared" si="90"/>
        <v>0</v>
      </c>
      <c r="K62" s="142">
        <f t="shared" si="90"/>
        <v>0</v>
      </c>
      <c r="L62" s="142">
        <f t="shared" si="90"/>
        <v>0</v>
      </c>
      <c r="M62" s="142">
        <f t="shared" si="90"/>
        <v>0</v>
      </c>
      <c r="N62" s="142">
        <f t="shared" si="90"/>
        <v>0</v>
      </c>
      <c r="O62" s="142">
        <f t="shared" si="90"/>
        <v>0</v>
      </c>
      <c r="P62" s="142">
        <f t="shared" si="90"/>
        <v>0</v>
      </c>
      <c r="Q62" s="142">
        <f t="shared" si="90"/>
        <v>0</v>
      </c>
      <c r="R62" s="142">
        <f t="shared" si="90"/>
        <v>0</v>
      </c>
      <c r="S62" s="142">
        <f t="shared" si="90"/>
        <v>0</v>
      </c>
      <c r="T62" s="142">
        <f t="shared" si="90"/>
        <v>0</v>
      </c>
      <c r="U62" s="143" t="e">
        <f t="shared" ref="U62:Z62" si="91">AA62/O62/12*1000*1000</f>
        <v>#DIV/0!</v>
      </c>
      <c r="V62" s="143" t="e">
        <f t="shared" si="91"/>
        <v>#DIV/0!</v>
      </c>
      <c r="W62" s="143" t="e">
        <f t="shared" si="91"/>
        <v>#DIV/0!</v>
      </c>
      <c r="X62" s="143" t="e">
        <f t="shared" si="91"/>
        <v>#DIV/0!</v>
      </c>
      <c r="Y62" s="143" t="e">
        <f t="shared" si="91"/>
        <v>#DIV/0!</v>
      </c>
      <c r="Z62" s="143" t="e">
        <f t="shared" si="91"/>
        <v>#DIV/0!</v>
      </c>
      <c r="AA62" s="142">
        <f t="shared" ref="AA62:AF62" si="92">AA64+AA66+AA68</f>
        <v>0</v>
      </c>
      <c r="AB62" s="142">
        <f t="shared" si="92"/>
        <v>0</v>
      </c>
      <c r="AC62" s="142">
        <f t="shared" si="92"/>
        <v>0</v>
      </c>
      <c r="AD62" s="142">
        <f t="shared" si="92"/>
        <v>0</v>
      </c>
      <c r="AE62" s="142">
        <f t="shared" si="92"/>
        <v>0</v>
      </c>
      <c r="AF62" s="142">
        <f t="shared" si="92"/>
        <v>0</v>
      </c>
      <c r="AG62" s="1"/>
      <c r="AH62" s="1"/>
    </row>
    <row r="63" spans="1:34" ht="15.6" x14ac:dyDescent="0.25">
      <c r="A63" s="144" t="s">
        <v>197</v>
      </c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6"/>
      <c r="V63" s="146"/>
      <c r="W63" s="146"/>
      <c r="X63" s="146"/>
      <c r="Y63" s="146"/>
      <c r="Z63" s="146"/>
      <c r="AA63" s="145"/>
      <c r="AB63" s="145"/>
      <c r="AC63" s="145"/>
      <c r="AD63" s="145"/>
      <c r="AE63" s="145"/>
      <c r="AF63" s="145"/>
      <c r="AG63" s="1"/>
      <c r="AH63" s="1"/>
    </row>
    <row r="64" spans="1:34" ht="23.25" customHeight="1" x14ac:dyDescent="0.25">
      <c r="A64" s="147" t="s">
        <v>311</v>
      </c>
      <c r="B64" s="147"/>
      <c r="C64" s="148">
        <f t="shared" ref="C64:T64" si="93">C65</f>
        <v>0</v>
      </c>
      <c r="D64" s="148">
        <f t="shared" si="93"/>
        <v>0</v>
      </c>
      <c r="E64" s="148">
        <f t="shared" si="93"/>
        <v>0</v>
      </c>
      <c r="F64" s="148">
        <f t="shared" si="93"/>
        <v>0</v>
      </c>
      <c r="G64" s="148">
        <f t="shared" si="93"/>
        <v>0</v>
      </c>
      <c r="H64" s="148">
        <f t="shared" si="93"/>
        <v>0</v>
      </c>
      <c r="I64" s="148">
        <f t="shared" si="93"/>
        <v>0</v>
      </c>
      <c r="J64" s="148">
        <f t="shared" si="93"/>
        <v>0</v>
      </c>
      <c r="K64" s="148">
        <f t="shared" si="93"/>
        <v>0</v>
      </c>
      <c r="L64" s="148">
        <f t="shared" si="93"/>
        <v>0</v>
      </c>
      <c r="M64" s="148">
        <f t="shared" si="93"/>
        <v>0</v>
      </c>
      <c r="N64" s="148">
        <f t="shared" si="93"/>
        <v>0</v>
      </c>
      <c r="O64" s="148">
        <f t="shared" si="93"/>
        <v>0</v>
      </c>
      <c r="P64" s="148">
        <f t="shared" si="93"/>
        <v>0</v>
      </c>
      <c r="Q64" s="148">
        <f t="shared" si="93"/>
        <v>0</v>
      </c>
      <c r="R64" s="148">
        <f t="shared" si="93"/>
        <v>0</v>
      </c>
      <c r="S64" s="148">
        <f t="shared" si="93"/>
        <v>0</v>
      </c>
      <c r="T64" s="148">
        <f t="shared" si="93"/>
        <v>0</v>
      </c>
      <c r="U64" s="149" t="e">
        <f t="shared" ref="U64:Y64" si="94">AA64/O64/12*1000*1000</f>
        <v>#DIV/0!</v>
      </c>
      <c r="V64" s="149" t="e">
        <f t="shared" si="94"/>
        <v>#DIV/0!</v>
      </c>
      <c r="W64" s="149" t="e">
        <f t="shared" si="94"/>
        <v>#DIV/0!</v>
      </c>
      <c r="X64" s="149" t="e">
        <f t="shared" si="94"/>
        <v>#DIV/0!</v>
      </c>
      <c r="Y64" s="149" t="e">
        <f t="shared" si="94"/>
        <v>#DIV/0!</v>
      </c>
      <c r="Z64" s="149" t="e">
        <f>AF64/T64/12*1000*1000</f>
        <v>#DIV/0!</v>
      </c>
      <c r="AA64" s="148">
        <f t="shared" ref="AA64:AF64" si="95">AA65</f>
        <v>0</v>
      </c>
      <c r="AB64" s="148">
        <f t="shared" si="95"/>
        <v>0</v>
      </c>
      <c r="AC64" s="148">
        <f t="shared" si="95"/>
        <v>0</v>
      </c>
      <c r="AD64" s="148">
        <f t="shared" si="95"/>
        <v>0</v>
      </c>
      <c r="AE64" s="148">
        <f t="shared" si="95"/>
        <v>0</v>
      </c>
      <c r="AF64" s="148">
        <f t="shared" si="95"/>
        <v>0</v>
      </c>
      <c r="AG64" s="1"/>
      <c r="AH64" s="1"/>
    </row>
    <row r="65" spans="1:34" ht="15.6" x14ac:dyDescent="0.25">
      <c r="A65" s="150"/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2"/>
      <c r="V65" s="152"/>
      <c r="W65" s="152"/>
      <c r="X65" s="152"/>
      <c r="Y65" s="152"/>
      <c r="Z65" s="152"/>
      <c r="AA65" s="151"/>
      <c r="AB65" s="151"/>
      <c r="AC65" s="151"/>
      <c r="AD65" s="151"/>
      <c r="AE65" s="151"/>
      <c r="AF65" s="151"/>
      <c r="AG65" s="1"/>
      <c r="AH65" s="1"/>
    </row>
    <row r="66" spans="1:34" ht="16.2" x14ac:dyDescent="0.25">
      <c r="A66" s="147" t="s">
        <v>312</v>
      </c>
      <c r="B66" s="147"/>
      <c r="C66" s="148">
        <f t="shared" ref="C66:T66" si="96">C67</f>
        <v>0</v>
      </c>
      <c r="D66" s="148">
        <f t="shared" si="96"/>
        <v>0</v>
      </c>
      <c r="E66" s="148">
        <f t="shared" si="96"/>
        <v>0</v>
      </c>
      <c r="F66" s="148">
        <f t="shared" si="96"/>
        <v>0</v>
      </c>
      <c r="G66" s="148">
        <f t="shared" si="96"/>
        <v>0</v>
      </c>
      <c r="H66" s="148">
        <f t="shared" si="96"/>
        <v>0</v>
      </c>
      <c r="I66" s="148">
        <f t="shared" si="96"/>
        <v>0</v>
      </c>
      <c r="J66" s="148">
        <f t="shared" si="96"/>
        <v>0</v>
      </c>
      <c r="K66" s="148">
        <f t="shared" si="96"/>
        <v>0</v>
      </c>
      <c r="L66" s="148">
        <f t="shared" si="96"/>
        <v>0</v>
      </c>
      <c r="M66" s="148">
        <f t="shared" si="96"/>
        <v>0</v>
      </c>
      <c r="N66" s="148">
        <f t="shared" si="96"/>
        <v>0</v>
      </c>
      <c r="O66" s="148">
        <f t="shared" si="96"/>
        <v>0</v>
      </c>
      <c r="P66" s="148">
        <f t="shared" si="96"/>
        <v>0</v>
      </c>
      <c r="Q66" s="148">
        <f t="shared" si="96"/>
        <v>0</v>
      </c>
      <c r="R66" s="148">
        <f t="shared" si="96"/>
        <v>0</v>
      </c>
      <c r="S66" s="148">
        <f t="shared" si="96"/>
        <v>0</v>
      </c>
      <c r="T66" s="148">
        <f t="shared" si="96"/>
        <v>0</v>
      </c>
      <c r="U66" s="149" t="e">
        <f t="shared" ref="U66:Z66" si="97">AA66/O66/12*1000*1000</f>
        <v>#DIV/0!</v>
      </c>
      <c r="V66" s="149" t="e">
        <f t="shared" si="97"/>
        <v>#DIV/0!</v>
      </c>
      <c r="W66" s="149" t="e">
        <f t="shared" si="97"/>
        <v>#DIV/0!</v>
      </c>
      <c r="X66" s="149" t="e">
        <f t="shared" si="97"/>
        <v>#DIV/0!</v>
      </c>
      <c r="Y66" s="149" t="e">
        <f t="shared" si="97"/>
        <v>#DIV/0!</v>
      </c>
      <c r="Z66" s="149" t="e">
        <f t="shared" si="97"/>
        <v>#DIV/0!</v>
      </c>
      <c r="AA66" s="148">
        <f t="shared" ref="AA66:AF66" si="98">AA67</f>
        <v>0</v>
      </c>
      <c r="AB66" s="148">
        <f t="shared" si="98"/>
        <v>0</v>
      </c>
      <c r="AC66" s="148">
        <f t="shared" si="98"/>
        <v>0</v>
      </c>
      <c r="AD66" s="148">
        <f t="shared" si="98"/>
        <v>0</v>
      </c>
      <c r="AE66" s="148">
        <f t="shared" si="98"/>
        <v>0</v>
      </c>
      <c r="AF66" s="148">
        <f t="shared" si="98"/>
        <v>0</v>
      </c>
      <c r="AG66" s="1"/>
      <c r="AH66" s="1"/>
    </row>
    <row r="67" spans="1:34" ht="15.6" x14ac:dyDescent="0.25">
      <c r="A67" s="150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2"/>
      <c r="V67" s="152"/>
      <c r="W67" s="152"/>
      <c r="X67" s="152"/>
      <c r="Y67" s="152"/>
      <c r="Z67" s="152"/>
      <c r="AA67" s="151"/>
      <c r="AB67" s="151"/>
      <c r="AC67" s="151"/>
      <c r="AD67" s="151"/>
      <c r="AE67" s="151"/>
      <c r="AF67" s="151"/>
      <c r="AG67" s="1"/>
      <c r="AH67" s="1"/>
    </row>
    <row r="68" spans="1:34" ht="16.2" x14ac:dyDescent="0.25">
      <c r="A68" s="147" t="s">
        <v>313</v>
      </c>
      <c r="B68" s="147"/>
      <c r="C68" s="148">
        <f t="shared" ref="C68:T68" si="99">C69</f>
        <v>0</v>
      </c>
      <c r="D68" s="148">
        <f t="shared" si="99"/>
        <v>0</v>
      </c>
      <c r="E68" s="148">
        <f t="shared" si="99"/>
        <v>0</v>
      </c>
      <c r="F68" s="148">
        <f t="shared" si="99"/>
        <v>0</v>
      </c>
      <c r="G68" s="148">
        <f t="shared" si="99"/>
        <v>0</v>
      </c>
      <c r="H68" s="148">
        <f t="shared" si="99"/>
        <v>0</v>
      </c>
      <c r="I68" s="148">
        <f t="shared" si="99"/>
        <v>0</v>
      </c>
      <c r="J68" s="148">
        <f t="shared" si="99"/>
        <v>0</v>
      </c>
      <c r="K68" s="148">
        <f t="shared" si="99"/>
        <v>0</v>
      </c>
      <c r="L68" s="148">
        <f t="shared" si="99"/>
        <v>0</v>
      </c>
      <c r="M68" s="148">
        <f t="shared" si="99"/>
        <v>0</v>
      </c>
      <c r="N68" s="148">
        <f t="shared" si="99"/>
        <v>0</v>
      </c>
      <c r="O68" s="148">
        <f t="shared" si="99"/>
        <v>0</v>
      </c>
      <c r="P68" s="148">
        <f t="shared" si="99"/>
        <v>0</v>
      </c>
      <c r="Q68" s="148">
        <f t="shared" si="99"/>
        <v>0</v>
      </c>
      <c r="R68" s="148">
        <f t="shared" si="99"/>
        <v>0</v>
      </c>
      <c r="S68" s="148">
        <f t="shared" si="99"/>
        <v>0</v>
      </c>
      <c r="T68" s="148">
        <f t="shared" si="99"/>
        <v>0</v>
      </c>
      <c r="U68" s="149" t="e">
        <f t="shared" ref="U68:Z68" si="100">AA68/O68/12*1000*1000</f>
        <v>#DIV/0!</v>
      </c>
      <c r="V68" s="149" t="e">
        <f t="shared" si="100"/>
        <v>#DIV/0!</v>
      </c>
      <c r="W68" s="149" t="e">
        <f t="shared" si="100"/>
        <v>#DIV/0!</v>
      </c>
      <c r="X68" s="149" t="e">
        <f t="shared" si="100"/>
        <v>#DIV/0!</v>
      </c>
      <c r="Y68" s="149" t="e">
        <f t="shared" si="100"/>
        <v>#DIV/0!</v>
      </c>
      <c r="Z68" s="149" t="e">
        <f t="shared" si="100"/>
        <v>#DIV/0!</v>
      </c>
      <c r="AA68" s="148">
        <f t="shared" ref="AA68:AF68" si="101">AA69</f>
        <v>0</v>
      </c>
      <c r="AB68" s="148">
        <f t="shared" si="101"/>
        <v>0</v>
      </c>
      <c r="AC68" s="148">
        <f t="shared" si="101"/>
        <v>0</v>
      </c>
      <c r="AD68" s="148">
        <f t="shared" si="101"/>
        <v>0</v>
      </c>
      <c r="AE68" s="148">
        <f t="shared" si="101"/>
        <v>0</v>
      </c>
      <c r="AF68" s="148">
        <f t="shared" si="101"/>
        <v>0</v>
      </c>
      <c r="AG68" s="1"/>
      <c r="AH68" s="1"/>
    </row>
    <row r="69" spans="1:34" ht="15.6" x14ac:dyDescent="0.25">
      <c r="A69" s="150"/>
      <c r="B69" s="150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2"/>
      <c r="V69" s="152"/>
      <c r="W69" s="152"/>
      <c r="X69" s="152"/>
      <c r="Y69" s="152"/>
      <c r="Z69" s="152"/>
      <c r="AA69" s="151"/>
      <c r="AB69" s="151"/>
      <c r="AC69" s="151"/>
      <c r="AD69" s="151"/>
      <c r="AE69" s="151"/>
      <c r="AF69" s="151"/>
      <c r="AG69" s="1"/>
      <c r="AH69" s="1"/>
    </row>
    <row r="70" spans="1:34" ht="35.25" customHeight="1" x14ac:dyDescent="0.25">
      <c r="A70" s="141" t="s">
        <v>205</v>
      </c>
      <c r="B70" s="141"/>
      <c r="C70" s="142">
        <f t="shared" ref="C70:T70" si="102">C72</f>
        <v>0</v>
      </c>
      <c r="D70" s="142">
        <f t="shared" si="102"/>
        <v>0</v>
      </c>
      <c r="E70" s="142">
        <f t="shared" si="102"/>
        <v>0</v>
      </c>
      <c r="F70" s="142">
        <f t="shared" si="102"/>
        <v>0</v>
      </c>
      <c r="G70" s="142">
        <f t="shared" si="102"/>
        <v>0</v>
      </c>
      <c r="H70" s="142">
        <f t="shared" si="102"/>
        <v>0</v>
      </c>
      <c r="I70" s="142">
        <f t="shared" si="102"/>
        <v>0</v>
      </c>
      <c r="J70" s="142">
        <f t="shared" si="102"/>
        <v>0</v>
      </c>
      <c r="K70" s="142">
        <f t="shared" si="102"/>
        <v>0</v>
      </c>
      <c r="L70" s="142">
        <f t="shared" si="102"/>
        <v>0</v>
      </c>
      <c r="M70" s="142">
        <f t="shared" si="102"/>
        <v>0</v>
      </c>
      <c r="N70" s="142">
        <f t="shared" si="102"/>
        <v>0</v>
      </c>
      <c r="O70" s="142">
        <f t="shared" si="102"/>
        <v>0</v>
      </c>
      <c r="P70" s="142">
        <f t="shared" si="102"/>
        <v>0</v>
      </c>
      <c r="Q70" s="142">
        <f t="shared" si="102"/>
        <v>0</v>
      </c>
      <c r="R70" s="142">
        <f t="shared" si="102"/>
        <v>0</v>
      </c>
      <c r="S70" s="142">
        <f t="shared" si="102"/>
        <v>0</v>
      </c>
      <c r="T70" s="142">
        <f t="shared" si="102"/>
        <v>0</v>
      </c>
      <c r="U70" s="149" t="e">
        <f t="shared" ref="U70" si="103">AA70/O70/12*1000*1000</f>
        <v>#DIV/0!</v>
      </c>
      <c r="V70" s="149" t="e">
        <f t="shared" ref="V70" si="104">AB70/P70/12*1000*1000</f>
        <v>#DIV/0!</v>
      </c>
      <c r="W70" s="149" t="e">
        <f t="shared" ref="W70" si="105">AC70/Q70/12*1000*1000</f>
        <v>#DIV/0!</v>
      </c>
      <c r="X70" s="149" t="e">
        <f t="shared" ref="X70" si="106">AD70/R70/12*1000*1000</f>
        <v>#DIV/0!</v>
      </c>
      <c r="Y70" s="149" t="e">
        <f t="shared" ref="Y70" si="107">AE70/S70/12*1000*1000</f>
        <v>#DIV/0!</v>
      </c>
      <c r="Z70" s="149" t="e">
        <f>AF70/T70/12*1000*1000</f>
        <v>#DIV/0!</v>
      </c>
      <c r="AA70" s="142">
        <f t="shared" ref="AA70:AF70" si="108">AA72</f>
        <v>0</v>
      </c>
      <c r="AB70" s="142">
        <f t="shared" si="108"/>
        <v>0</v>
      </c>
      <c r="AC70" s="142">
        <f t="shared" si="108"/>
        <v>0</v>
      </c>
      <c r="AD70" s="142">
        <f t="shared" si="108"/>
        <v>0</v>
      </c>
      <c r="AE70" s="142">
        <f t="shared" si="108"/>
        <v>0</v>
      </c>
      <c r="AF70" s="142">
        <f t="shared" si="108"/>
        <v>0</v>
      </c>
      <c r="AG70" s="1"/>
      <c r="AH70" s="1"/>
    </row>
    <row r="71" spans="1:34" ht="16.95" customHeight="1" x14ac:dyDescent="0.25">
      <c r="A71" s="144" t="s">
        <v>197</v>
      </c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6"/>
      <c r="V71" s="146"/>
      <c r="W71" s="146"/>
      <c r="X71" s="146"/>
      <c r="Y71" s="146"/>
      <c r="Z71" s="146"/>
      <c r="AA71" s="145"/>
      <c r="AB71" s="145"/>
      <c r="AC71" s="145"/>
      <c r="AD71" s="145"/>
      <c r="AE71" s="145"/>
      <c r="AF71" s="145"/>
      <c r="AG71" s="1"/>
      <c r="AH71" s="1"/>
    </row>
    <row r="72" spans="1:34" ht="15" customHeight="1" x14ac:dyDescent="0.25">
      <c r="A72" s="150"/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2"/>
      <c r="V72" s="152"/>
      <c r="W72" s="152"/>
      <c r="X72" s="152"/>
      <c r="Y72" s="152"/>
      <c r="Z72" s="152"/>
      <c r="AA72" s="151"/>
      <c r="AB72" s="151"/>
      <c r="AC72" s="151"/>
      <c r="AD72" s="151"/>
      <c r="AE72" s="151"/>
      <c r="AF72" s="151"/>
      <c r="AG72" s="1"/>
      <c r="AH72" s="1"/>
    </row>
    <row r="73" spans="1:34" s="26" customFormat="1" ht="21" customHeight="1" x14ac:dyDescent="0.25">
      <c r="A73" s="138" t="s">
        <v>206</v>
      </c>
      <c r="B73" s="141"/>
      <c r="C73" s="139">
        <f t="shared" ref="C73:T73" si="109">C398</f>
        <v>49.3</v>
      </c>
      <c r="D73" s="139">
        <f t="shared" si="109"/>
        <v>36.700000000000003</v>
      </c>
      <c r="E73" s="139">
        <f t="shared" si="109"/>
        <v>35.5</v>
      </c>
      <c r="F73" s="139">
        <f t="shared" si="109"/>
        <v>55.900000000000006</v>
      </c>
      <c r="G73" s="139">
        <f t="shared" si="109"/>
        <v>57.2</v>
      </c>
      <c r="H73" s="139">
        <f t="shared" si="109"/>
        <v>60.3</v>
      </c>
      <c r="I73" s="139">
        <f t="shared" si="109"/>
        <v>5.5</v>
      </c>
      <c r="J73" s="139">
        <f t="shared" si="109"/>
        <v>-1.2000000000000002</v>
      </c>
      <c r="K73" s="139">
        <f t="shared" si="109"/>
        <v>3.2</v>
      </c>
      <c r="L73" s="139">
        <f t="shared" si="109"/>
        <v>7.5</v>
      </c>
      <c r="M73" s="139">
        <f t="shared" si="109"/>
        <v>7.6000000000000005</v>
      </c>
      <c r="N73" s="139">
        <f t="shared" si="109"/>
        <v>8.3000000000000007</v>
      </c>
      <c r="O73" s="139">
        <f t="shared" si="109"/>
        <v>27</v>
      </c>
      <c r="P73" s="139">
        <f t="shared" si="109"/>
        <v>18</v>
      </c>
      <c r="Q73" s="139">
        <f t="shared" si="109"/>
        <v>16</v>
      </c>
      <c r="R73" s="139">
        <f t="shared" si="109"/>
        <v>25.1</v>
      </c>
      <c r="S73" s="139">
        <f t="shared" si="109"/>
        <v>25.2</v>
      </c>
      <c r="T73" s="139">
        <f t="shared" si="109"/>
        <v>25.3</v>
      </c>
      <c r="U73" s="140">
        <f t="shared" ref="U73:Z73" si="110">AA73/O73/12*1000*1000</f>
        <v>18518.518518518518</v>
      </c>
      <c r="V73" s="140">
        <f t="shared" si="110"/>
        <v>22222.222222222223</v>
      </c>
      <c r="W73" s="140">
        <f t="shared" si="110"/>
        <v>12499.999999999998</v>
      </c>
      <c r="X73" s="140">
        <f t="shared" si="110"/>
        <v>23904.382470119519</v>
      </c>
      <c r="Y73" s="140">
        <f t="shared" si="110"/>
        <v>23809.523809523809</v>
      </c>
      <c r="Z73" s="140">
        <f t="shared" si="110"/>
        <v>24044.79578392622</v>
      </c>
      <c r="AA73" s="139">
        <f t="shared" ref="AA73:AF73" si="111">AA398</f>
        <v>6</v>
      </c>
      <c r="AB73" s="139">
        <f t="shared" si="111"/>
        <v>4.8</v>
      </c>
      <c r="AC73" s="139">
        <f t="shared" si="111"/>
        <v>2.4</v>
      </c>
      <c r="AD73" s="139">
        <f t="shared" si="111"/>
        <v>7.2</v>
      </c>
      <c r="AE73" s="139">
        <f t="shared" si="111"/>
        <v>7.2</v>
      </c>
      <c r="AF73" s="139">
        <f t="shared" si="111"/>
        <v>7.3000000000000007</v>
      </c>
      <c r="AG73" s="28"/>
      <c r="AH73" s="28"/>
    </row>
    <row r="74" spans="1:34" ht="15.6" x14ac:dyDescent="0.25">
      <c r="A74" s="144" t="s">
        <v>30</v>
      </c>
      <c r="B74" s="144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6"/>
      <c r="V74" s="146"/>
      <c r="W74" s="146"/>
      <c r="X74" s="146"/>
      <c r="Y74" s="146"/>
      <c r="Z74" s="146"/>
      <c r="AA74" s="145"/>
      <c r="AB74" s="145"/>
      <c r="AC74" s="145"/>
      <c r="AD74" s="145"/>
      <c r="AE74" s="145"/>
      <c r="AF74" s="145"/>
      <c r="AG74" s="1"/>
      <c r="AH74" s="1"/>
    </row>
    <row r="75" spans="1:34" ht="16.2" hidden="1" x14ac:dyDescent="0.25">
      <c r="A75" s="141" t="s">
        <v>207</v>
      </c>
      <c r="B75" s="141"/>
      <c r="C75" s="142">
        <f t="shared" ref="C75:T75" si="112">C77+C79+C81</f>
        <v>0</v>
      </c>
      <c r="D75" s="142">
        <f t="shared" si="112"/>
        <v>0</v>
      </c>
      <c r="E75" s="142">
        <f t="shared" si="112"/>
        <v>0</v>
      </c>
      <c r="F75" s="142">
        <f t="shared" si="112"/>
        <v>0</v>
      </c>
      <c r="G75" s="142">
        <f t="shared" si="112"/>
        <v>0</v>
      </c>
      <c r="H75" s="142">
        <f t="shared" si="112"/>
        <v>0</v>
      </c>
      <c r="I75" s="142">
        <f t="shared" si="112"/>
        <v>0</v>
      </c>
      <c r="J75" s="142">
        <f t="shared" si="112"/>
        <v>0</v>
      </c>
      <c r="K75" s="142">
        <f t="shared" si="112"/>
        <v>0</v>
      </c>
      <c r="L75" s="142">
        <f t="shared" si="112"/>
        <v>0</v>
      </c>
      <c r="M75" s="142">
        <f t="shared" si="112"/>
        <v>0</v>
      </c>
      <c r="N75" s="142">
        <f t="shared" si="112"/>
        <v>0</v>
      </c>
      <c r="O75" s="142">
        <f t="shared" si="112"/>
        <v>0</v>
      </c>
      <c r="P75" s="142">
        <f t="shared" si="112"/>
        <v>0</v>
      </c>
      <c r="Q75" s="142">
        <f t="shared" si="112"/>
        <v>0</v>
      </c>
      <c r="R75" s="142">
        <f t="shared" si="112"/>
        <v>0</v>
      </c>
      <c r="S75" s="142">
        <f t="shared" si="112"/>
        <v>0</v>
      </c>
      <c r="T75" s="142">
        <f t="shared" si="112"/>
        <v>0</v>
      </c>
      <c r="U75" s="143" t="e">
        <f t="shared" ref="U75:Z75" si="113">AA75/O75/12*1000*1000</f>
        <v>#DIV/0!</v>
      </c>
      <c r="V75" s="143" t="e">
        <f t="shared" si="113"/>
        <v>#DIV/0!</v>
      </c>
      <c r="W75" s="143" t="e">
        <f t="shared" si="113"/>
        <v>#DIV/0!</v>
      </c>
      <c r="X75" s="143" t="e">
        <f t="shared" si="113"/>
        <v>#DIV/0!</v>
      </c>
      <c r="Y75" s="143" t="e">
        <f t="shared" si="113"/>
        <v>#DIV/0!</v>
      </c>
      <c r="Z75" s="143" t="e">
        <f t="shared" si="113"/>
        <v>#DIV/0!</v>
      </c>
      <c r="AA75" s="142">
        <f t="shared" ref="AA75:AF75" si="114">AA77+AA79+AA81</f>
        <v>0</v>
      </c>
      <c r="AB75" s="142">
        <f t="shared" si="114"/>
        <v>0</v>
      </c>
      <c r="AC75" s="142">
        <f t="shared" si="114"/>
        <v>0</v>
      </c>
      <c r="AD75" s="142">
        <f t="shared" si="114"/>
        <v>0</v>
      </c>
      <c r="AE75" s="142">
        <f t="shared" si="114"/>
        <v>0</v>
      </c>
      <c r="AF75" s="142">
        <f t="shared" si="114"/>
        <v>0</v>
      </c>
      <c r="AG75" s="1"/>
      <c r="AH75" s="1"/>
    </row>
    <row r="76" spans="1:34" ht="15.6" hidden="1" x14ac:dyDescent="0.25">
      <c r="A76" s="144" t="s">
        <v>197</v>
      </c>
      <c r="B76" s="144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6"/>
      <c r="V76" s="146"/>
      <c r="W76" s="146"/>
      <c r="X76" s="146"/>
      <c r="Y76" s="146"/>
      <c r="Z76" s="146"/>
      <c r="AA76" s="145"/>
      <c r="AB76" s="145"/>
      <c r="AC76" s="145"/>
      <c r="AD76" s="145"/>
      <c r="AE76" s="145"/>
      <c r="AF76" s="145"/>
      <c r="AG76" s="1"/>
      <c r="AH76" s="1"/>
    </row>
    <row r="77" spans="1:34" ht="16.2" hidden="1" x14ac:dyDescent="0.25">
      <c r="A77" s="147" t="s">
        <v>311</v>
      </c>
      <c r="B77" s="147"/>
      <c r="C77" s="148">
        <v>0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T77" s="148">
        <v>0</v>
      </c>
      <c r="U77" s="149" t="e">
        <f t="shared" ref="U77:Z77" si="115">AA77/O77/12*1000*1000</f>
        <v>#DIV/0!</v>
      </c>
      <c r="V77" s="149" t="e">
        <f t="shared" si="115"/>
        <v>#DIV/0!</v>
      </c>
      <c r="W77" s="149" t="e">
        <f t="shared" si="115"/>
        <v>#DIV/0!</v>
      </c>
      <c r="X77" s="149" t="e">
        <f t="shared" si="115"/>
        <v>#DIV/0!</v>
      </c>
      <c r="Y77" s="149" t="e">
        <f t="shared" si="115"/>
        <v>#DIV/0!</v>
      </c>
      <c r="Z77" s="149" t="e">
        <f t="shared" si="115"/>
        <v>#DIV/0!</v>
      </c>
      <c r="AA77" s="148">
        <v>0</v>
      </c>
      <c r="AB77" s="148">
        <v>0</v>
      </c>
      <c r="AC77" s="148">
        <v>0</v>
      </c>
      <c r="AD77" s="148">
        <v>0</v>
      </c>
      <c r="AE77" s="148">
        <v>0</v>
      </c>
      <c r="AF77" s="148">
        <v>0</v>
      </c>
      <c r="AG77" s="1"/>
      <c r="AH77" s="1"/>
    </row>
    <row r="78" spans="1:34" ht="15.6" hidden="1" x14ac:dyDescent="0.25">
      <c r="A78" s="150"/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152"/>
      <c r="W78" s="152"/>
      <c r="X78" s="152"/>
      <c r="Y78" s="152"/>
      <c r="Z78" s="152"/>
      <c r="AA78" s="151"/>
      <c r="AB78" s="151"/>
      <c r="AC78" s="151"/>
      <c r="AD78" s="151"/>
      <c r="AE78" s="151"/>
      <c r="AF78" s="151"/>
      <c r="AG78" s="1"/>
      <c r="AH78" s="1"/>
    </row>
    <row r="79" spans="1:34" ht="16.2" hidden="1" x14ac:dyDescent="0.25">
      <c r="A79" s="147" t="s">
        <v>312</v>
      </c>
      <c r="B79" s="147"/>
      <c r="C79" s="148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T79" s="148">
        <v>0</v>
      </c>
      <c r="U79" s="149" t="e">
        <f t="shared" ref="U79:Z79" si="116">AA79/O79/12*1000*1000</f>
        <v>#DIV/0!</v>
      </c>
      <c r="V79" s="149" t="e">
        <f t="shared" si="116"/>
        <v>#DIV/0!</v>
      </c>
      <c r="W79" s="149" t="e">
        <f t="shared" si="116"/>
        <v>#DIV/0!</v>
      </c>
      <c r="X79" s="149" t="e">
        <f t="shared" si="116"/>
        <v>#DIV/0!</v>
      </c>
      <c r="Y79" s="149" t="e">
        <f t="shared" si="116"/>
        <v>#DIV/0!</v>
      </c>
      <c r="Z79" s="149" t="e">
        <f t="shared" si="116"/>
        <v>#DIV/0!</v>
      </c>
      <c r="AA79" s="148">
        <v>0</v>
      </c>
      <c r="AB79" s="148">
        <v>0</v>
      </c>
      <c r="AC79" s="148">
        <v>0</v>
      </c>
      <c r="AD79" s="148">
        <v>0</v>
      </c>
      <c r="AE79" s="148">
        <v>0</v>
      </c>
      <c r="AF79" s="148">
        <v>0</v>
      </c>
      <c r="AG79" s="1"/>
      <c r="AH79" s="1"/>
    </row>
    <row r="80" spans="1:34" ht="15.6" hidden="1" x14ac:dyDescent="0.25">
      <c r="A80" s="150"/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  <c r="V80" s="152"/>
      <c r="W80" s="152"/>
      <c r="X80" s="152"/>
      <c r="Y80" s="152"/>
      <c r="Z80" s="152"/>
      <c r="AA80" s="151"/>
      <c r="AB80" s="151"/>
      <c r="AC80" s="151"/>
      <c r="AD80" s="151"/>
      <c r="AE80" s="151"/>
      <c r="AF80" s="151"/>
      <c r="AG80" s="1"/>
      <c r="AH80" s="1"/>
    </row>
    <row r="81" spans="1:34" ht="16.2" hidden="1" x14ac:dyDescent="0.25">
      <c r="A81" s="147" t="s">
        <v>313</v>
      </c>
      <c r="B81" s="147"/>
      <c r="C81" s="148">
        <f t="shared" ref="C81:T81" si="117">C82</f>
        <v>0</v>
      </c>
      <c r="D81" s="148">
        <f t="shared" si="117"/>
        <v>0</v>
      </c>
      <c r="E81" s="148">
        <f t="shared" si="117"/>
        <v>0</v>
      </c>
      <c r="F81" s="148">
        <f t="shared" si="117"/>
        <v>0</v>
      </c>
      <c r="G81" s="148">
        <f t="shared" si="117"/>
        <v>0</v>
      </c>
      <c r="H81" s="148">
        <f t="shared" si="117"/>
        <v>0</v>
      </c>
      <c r="I81" s="148">
        <f t="shared" si="117"/>
        <v>0</v>
      </c>
      <c r="J81" s="148">
        <f t="shared" si="117"/>
        <v>0</v>
      </c>
      <c r="K81" s="148">
        <f t="shared" si="117"/>
        <v>0</v>
      </c>
      <c r="L81" s="148">
        <f t="shared" si="117"/>
        <v>0</v>
      </c>
      <c r="M81" s="148">
        <f t="shared" si="117"/>
        <v>0</v>
      </c>
      <c r="N81" s="148">
        <f t="shared" si="117"/>
        <v>0</v>
      </c>
      <c r="O81" s="148">
        <f t="shared" si="117"/>
        <v>0</v>
      </c>
      <c r="P81" s="148">
        <f t="shared" si="117"/>
        <v>0</v>
      </c>
      <c r="Q81" s="148">
        <f t="shared" si="117"/>
        <v>0</v>
      </c>
      <c r="R81" s="148">
        <f t="shared" si="117"/>
        <v>0</v>
      </c>
      <c r="S81" s="148">
        <f t="shared" si="117"/>
        <v>0</v>
      </c>
      <c r="T81" s="148">
        <f t="shared" si="117"/>
        <v>0</v>
      </c>
      <c r="U81" s="149" t="e">
        <f t="shared" ref="U81:Z82" si="118">AA81/O81/12*1000*1000</f>
        <v>#DIV/0!</v>
      </c>
      <c r="V81" s="149" t="e">
        <f t="shared" si="118"/>
        <v>#DIV/0!</v>
      </c>
      <c r="W81" s="149" t="e">
        <f t="shared" si="118"/>
        <v>#DIV/0!</v>
      </c>
      <c r="X81" s="149" t="e">
        <f t="shared" si="118"/>
        <v>#DIV/0!</v>
      </c>
      <c r="Y81" s="149" t="e">
        <f t="shared" si="118"/>
        <v>#DIV/0!</v>
      </c>
      <c r="Z81" s="149" t="e">
        <f t="shared" si="118"/>
        <v>#DIV/0!</v>
      </c>
      <c r="AA81" s="148">
        <f t="shared" ref="AA81:AF81" si="119">AA82</f>
        <v>0</v>
      </c>
      <c r="AB81" s="148">
        <f t="shared" si="119"/>
        <v>0</v>
      </c>
      <c r="AC81" s="148">
        <f t="shared" si="119"/>
        <v>0</v>
      </c>
      <c r="AD81" s="148">
        <f t="shared" si="119"/>
        <v>0</v>
      </c>
      <c r="AE81" s="148">
        <f t="shared" si="119"/>
        <v>0</v>
      </c>
      <c r="AF81" s="148">
        <f t="shared" si="119"/>
        <v>0</v>
      </c>
      <c r="AG81" s="1"/>
      <c r="AH81" s="1"/>
    </row>
    <row r="82" spans="1:34" ht="15.6" hidden="1" x14ac:dyDescent="0.25">
      <c r="A82" s="150"/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2" t="e">
        <f t="shared" si="118"/>
        <v>#DIV/0!</v>
      </c>
      <c r="V82" s="152" t="e">
        <f t="shared" si="118"/>
        <v>#DIV/0!</v>
      </c>
      <c r="W82" s="152" t="e">
        <f t="shared" si="118"/>
        <v>#DIV/0!</v>
      </c>
      <c r="X82" s="152" t="e">
        <f t="shared" si="118"/>
        <v>#DIV/0!</v>
      </c>
      <c r="Y82" s="152" t="e">
        <f t="shared" si="118"/>
        <v>#DIV/0!</v>
      </c>
      <c r="Z82" s="152" t="e">
        <f t="shared" si="118"/>
        <v>#DIV/0!</v>
      </c>
      <c r="AA82" s="151">
        <v>0</v>
      </c>
      <c r="AB82" s="151"/>
      <c r="AC82" s="151"/>
      <c r="AD82" s="151"/>
      <c r="AE82" s="151"/>
      <c r="AF82" s="151"/>
      <c r="AG82" s="1"/>
      <c r="AH82" s="1"/>
    </row>
    <row r="83" spans="1:34" ht="15.6" hidden="1" x14ac:dyDescent="0.25">
      <c r="A83" s="150"/>
      <c r="B83" s="150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2"/>
      <c r="V83" s="152"/>
      <c r="W83" s="152"/>
      <c r="X83" s="152"/>
      <c r="Y83" s="152"/>
      <c r="Z83" s="152"/>
      <c r="AA83" s="151"/>
      <c r="AB83" s="151"/>
      <c r="AC83" s="151"/>
      <c r="AD83" s="151"/>
      <c r="AE83" s="151"/>
      <c r="AF83" s="151"/>
      <c r="AG83" s="1"/>
      <c r="AH83" s="1"/>
    </row>
    <row r="84" spans="1:34" ht="15.6" hidden="1" x14ac:dyDescent="0.25">
      <c r="A84" s="150"/>
      <c r="B84" s="150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2"/>
      <c r="V84" s="152"/>
      <c r="W84" s="152"/>
      <c r="X84" s="152"/>
      <c r="Y84" s="152"/>
      <c r="Z84" s="152"/>
      <c r="AA84" s="151"/>
      <c r="AB84" s="151"/>
      <c r="AC84" s="151"/>
      <c r="AD84" s="151"/>
      <c r="AE84" s="151"/>
      <c r="AF84" s="151"/>
      <c r="AG84" s="1"/>
      <c r="AH84" s="1"/>
    </row>
    <row r="85" spans="1:34" ht="15.6" hidden="1" x14ac:dyDescent="0.25">
      <c r="A85" s="150"/>
      <c r="B85" s="150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2"/>
      <c r="V85" s="152"/>
      <c r="W85" s="152"/>
      <c r="X85" s="152"/>
      <c r="Y85" s="152"/>
      <c r="Z85" s="152"/>
      <c r="AA85" s="151"/>
      <c r="AB85" s="151"/>
      <c r="AC85" s="151"/>
      <c r="AD85" s="151"/>
      <c r="AE85" s="151"/>
      <c r="AF85" s="151"/>
      <c r="AG85" s="1"/>
      <c r="AH85" s="1"/>
    </row>
    <row r="86" spans="1:34" ht="15.6" hidden="1" x14ac:dyDescent="0.25">
      <c r="A86" s="150"/>
      <c r="B86" s="150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2"/>
      <c r="V86" s="152"/>
      <c r="W86" s="152"/>
      <c r="X86" s="152"/>
      <c r="Y86" s="152"/>
      <c r="Z86" s="152"/>
      <c r="AA86" s="151"/>
      <c r="AB86" s="151"/>
      <c r="AC86" s="151"/>
      <c r="AD86" s="151"/>
      <c r="AE86" s="151"/>
      <c r="AF86" s="151"/>
      <c r="AG86" s="1"/>
      <c r="AH86" s="1"/>
    </row>
    <row r="87" spans="1:34" ht="15.6" hidden="1" x14ac:dyDescent="0.25">
      <c r="A87" s="150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2"/>
      <c r="V87" s="152"/>
      <c r="W87" s="152"/>
      <c r="X87" s="152"/>
      <c r="Y87" s="152"/>
      <c r="Z87" s="152"/>
      <c r="AA87" s="151"/>
      <c r="AB87" s="151"/>
      <c r="AC87" s="151"/>
      <c r="AD87" s="151"/>
      <c r="AE87" s="151"/>
      <c r="AF87" s="151"/>
      <c r="AG87" s="1"/>
      <c r="AH87" s="1"/>
    </row>
    <row r="88" spans="1:34" ht="15.6" hidden="1" x14ac:dyDescent="0.25">
      <c r="A88" s="150"/>
      <c r="B88" s="150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2"/>
      <c r="V88" s="152"/>
      <c r="W88" s="152"/>
      <c r="X88" s="152"/>
      <c r="Y88" s="152"/>
      <c r="Z88" s="152"/>
      <c r="AA88" s="151"/>
      <c r="AB88" s="151"/>
      <c r="AC88" s="151"/>
      <c r="AD88" s="151"/>
      <c r="AE88" s="151"/>
      <c r="AF88" s="151"/>
      <c r="AG88" s="1"/>
      <c r="AH88" s="1"/>
    </row>
    <row r="89" spans="1:34" ht="15.6" hidden="1" x14ac:dyDescent="0.25">
      <c r="A89" s="150"/>
      <c r="B89" s="150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  <c r="V89" s="152"/>
      <c r="W89" s="152"/>
      <c r="X89" s="152"/>
      <c r="Y89" s="152"/>
      <c r="Z89" s="152"/>
      <c r="AA89" s="151"/>
      <c r="AB89" s="151"/>
      <c r="AC89" s="151"/>
      <c r="AD89" s="151"/>
      <c r="AE89" s="151"/>
      <c r="AF89" s="151"/>
      <c r="AG89" s="1"/>
      <c r="AH89" s="1"/>
    </row>
    <row r="90" spans="1:34" ht="15.6" hidden="1" x14ac:dyDescent="0.25">
      <c r="A90" s="153"/>
      <c r="B90" s="153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2"/>
      <c r="V90" s="152"/>
      <c r="W90" s="152"/>
      <c r="X90" s="152"/>
      <c r="Y90" s="152"/>
      <c r="Z90" s="152"/>
      <c r="AA90" s="151"/>
      <c r="AB90" s="151"/>
      <c r="AC90" s="151"/>
      <c r="AD90" s="151"/>
      <c r="AE90" s="151"/>
      <c r="AF90" s="151"/>
      <c r="AG90" s="1"/>
      <c r="AH90" s="1"/>
    </row>
    <row r="91" spans="1:34" ht="15.6" hidden="1" x14ac:dyDescent="0.25">
      <c r="A91" s="150"/>
      <c r="B91" s="150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2"/>
      <c r="V91" s="152"/>
      <c r="W91" s="152"/>
      <c r="X91" s="152"/>
      <c r="Y91" s="152"/>
      <c r="Z91" s="152"/>
      <c r="AA91" s="151"/>
      <c r="AB91" s="151"/>
      <c r="AC91" s="151"/>
      <c r="AD91" s="151"/>
      <c r="AE91" s="151"/>
      <c r="AF91" s="151"/>
      <c r="AG91" s="1"/>
      <c r="AH91" s="1"/>
    </row>
    <row r="92" spans="1:34" ht="16.2" hidden="1" x14ac:dyDescent="0.25">
      <c r="A92" s="141" t="s">
        <v>208</v>
      </c>
      <c r="B92" s="141"/>
      <c r="C92" s="142">
        <f t="shared" ref="C92:AF92" si="120">SUM(C94:C108)</f>
        <v>0</v>
      </c>
      <c r="D92" s="142">
        <f t="shared" si="120"/>
        <v>0</v>
      </c>
      <c r="E92" s="142">
        <f t="shared" si="120"/>
        <v>0</v>
      </c>
      <c r="F92" s="142">
        <f t="shared" si="120"/>
        <v>0</v>
      </c>
      <c r="G92" s="142">
        <f t="shared" si="120"/>
        <v>0</v>
      </c>
      <c r="H92" s="142">
        <f t="shared" si="120"/>
        <v>0</v>
      </c>
      <c r="I92" s="142">
        <f t="shared" si="120"/>
        <v>0</v>
      </c>
      <c r="J92" s="142">
        <f t="shared" si="120"/>
        <v>0</v>
      </c>
      <c r="K92" s="142">
        <f t="shared" si="120"/>
        <v>0</v>
      </c>
      <c r="L92" s="142">
        <f t="shared" si="120"/>
        <v>0</v>
      </c>
      <c r="M92" s="142">
        <f t="shared" si="120"/>
        <v>0</v>
      </c>
      <c r="N92" s="142">
        <f t="shared" si="120"/>
        <v>0</v>
      </c>
      <c r="O92" s="142">
        <f t="shared" si="120"/>
        <v>0</v>
      </c>
      <c r="P92" s="142">
        <f t="shared" si="120"/>
        <v>0</v>
      </c>
      <c r="Q92" s="142">
        <f t="shared" si="120"/>
        <v>0</v>
      </c>
      <c r="R92" s="142">
        <f t="shared" si="120"/>
        <v>0</v>
      </c>
      <c r="S92" s="142">
        <f t="shared" si="120"/>
        <v>0</v>
      </c>
      <c r="T92" s="142">
        <f t="shared" si="120"/>
        <v>0</v>
      </c>
      <c r="U92" s="143" t="e">
        <f t="shared" ref="U92:Z92" si="121">AVERAGE(U94:U108)</f>
        <v>#DIV/0!</v>
      </c>
      <c r="V92" s="143" t="e">
        <f t="shared" si="121"/>
        <v>#DIV/0!</v>
      </c>
      <c r="W92" s="143" t="e">
        <f t="shared" si="121"/>
        <v>#DIV/0!</v>
      </c>
      <c r="X92" s="143" t="e">
        <f t="shared" si="121"/>
        <v>#DIV/0!</v>
      </c>
      <c r="Y92" s="143" t="e">
        <f t="shared" si="121"/>
        <v>#DIV/0!</v>
      </c>
      <c r="Z92" s="143" t="e">
        <f t="shared" si="121"/>
        <v>#DIV/0!</v>
      </c>
      <c r="AA92" s="142">
        <f t="shared" si="120"/>
        <v>0</v>
      </c>
      <c r="AB92" s="142">
        <f t="shared" si="120"/>
        <v>0</v>
      </c>
      <c r="AC92" s="142">
        <f t="shared" si="120"/>
        <v>0</v>
      </c>
      <c r="AD92" s="142">
        <f t="shared" si="120"/>
        <v>0</v>
      </c>
      <c r="AE92" s="142">
        <f t="shared" si="120"/>
        <v>0</v>
      </c>
      <c r="AF92" s="142">
        <f t="shared" si="120"/>
        <v>0</v>
      </c>
      <c r="AG92" s="1"/>
      <c r="AH92" s="1"/>
    </row>
    <row r="93" spans="1:34" ht="15.6" hidden="1" x14ac:dyDescent="0.25">
      <c r="A93" s="144" t="s">
        <v>197</v>
      </c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6"/>
      <c r="V93" s="146"/>
      <c r="W93" s="146"/>
      <c r="X93" s="146"/>
      <c r="Y93" s="146"/>
      <c r="Z93" s="146"/>
      <c r="AA93" s="145"/>
      <c r="AB93" s="145"/>
      <c r="AC93" s="145"/>
      <c r="AD93" s="145"/>
      <c r="AE93" s="145"/>
      <c r="AF93" s="145"/>
      <c r="AG93" s="1"/>
      <c r="AH93" s="1"/>
    </row>
    <row r="94" spans="1:34" ht="15.6" hidden="1" x14ac:dyDescent="0.25">
      <c r="A94" s="150"/>
      <c r="B94" s="150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2"/>
      <c r="V94" s="152"/>
      <c r="W94" s="152"/>
      <c r="X94" s="152"/>
      <c r="Y94" s="152"/>
      <c r="Z94" s="152"/>
      <c r="AA94" s="151"/>
      <c r="AB94" s="151"/>
      <c r="AC94" s="151"/>
      <c r="AD94" s="151"/>
      <c r="AE94" s="151"/>
      <c r="AF94" s="151"/>
      <c r="AG94" s="1"/>
      <c r="AH94" s="1"/>
    </row>
    <row r="95" spans="1:34" ht="15.6" hidden="1" x14ac:dyDescent="0.25">
      <c r="A95" s="150"/>
      <c r="B95" s="150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2"/>
      <c r="V95" s="152"/>
      <c r="W95" s="152"/>
      <c r="X95" s="152"/>
      <c r="Y95" s="152"/>
      <c r="Z95" s="152"/>
      <c r="AA95" s="151"/>
      <c r="AB95" s="151"/>
      <c r="AC95" s="151"/>
      <c r="AD95" s="151"/>
      <c r="AE95" s="151"/>
      <c r="AF95" s="151"/>
      <c r="AG95" s="1"/>
      <c r="AH95" s="1"/>
    </row>
    <row r="96" spans="1:34" ht="15.6" hidden="1" x14ac:dyDescent="0.25">
      <c r="A96" s="150"/>
      <c r="B96" s="150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2"/>
      <c r="V96" s="152"/>
      <c r="W96" s="152"/>
      <c r="X96" s="152"/>
      <c r="Y96" s="152"/>
      <c r="Z96" s="152"/>
      <c r="AA96" s="151"/>
      <c r="AB96" s="151"/>
      <c r="AC96" s="151"/>
      <c r="AD96" s="151"/>
      <c r="AE96" s="151"/>
      <c r="AF96" s="151"/>
      <c r="AG96" s="1"/>
      <c r="AH96" s="1"/>
    </row>
    <row r="97" spans="1:34" ht="15.6" hidden="1" x14ac:dyDescent="0.25">
      <c r="A97" s="150"/>
      <c r="B97" s="150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2"/>
      <c r="V97" s="152"/>
      <c r="W97" s="152"/>
      <c r="X97" s="152"/>
      <c r="Y97" s="152"/>
      <c r="Z97" s="152"/>
      <c r="AA97" s="151"/>
      <c r="AB97" s="151"/>
      <c r="AC97" s="151"/>
      <c r="AD97" s="151"/>
      <c r="AE97" s="151"/>
      <c r="AF97" s="151"/>
      <c r="AG97" s="1"/>
      <c r="AH97" s="1"/>
    </row>
    <row r="98" spans="1:34" ht="15.6" hidden="1" x14ac:dyDescent="0.25">
      <c r="A98" s="150"/>
      <c r="B98" s="150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2"/>
      <c r="V98" s="152"/>
      <c r="W98" s="152"/>
      <c r="X98" s="152"/>
      <c r="Y98" s="152"/>
      <c r="Z98" s="152"/>
      <c r="AA98" s="151"/>
      <c r="AB98" s="151"/>
      <c r="AC98" s="151"/>
      <c r="AD98" s="151"/>
      <c r="AE98" s="151"/>
      <c r="AF98" s="151"/>
      <c r="AG98" s="1"/>
      <c r="AH98" s="1"/>
    </row>
    <row r="99" spans="1:34" ht="15.6" hidden="1" x14ac:dyDescent="0.25">
      <c r="A99" s="150"/>
      <c r="B99" s="150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2"/>
      <c r="V99" s="152"/>
      <c r="W99" s="152"/>
      <c r="X99" s="152"/>
      <c r="Y99" s="152"/>
      <c r="Z99" s="152"/>
      <c r="AA99" s="151"/>
      <c r="AB99" s="151"/>
      <c r="AC99" s="151"/>
      <c r="AD99" s="151"/>
      <c r="AE99" s="151"/>
      <c r="AF99" s="151"/>
      <c r="AG99" s="1"/>
      <c r="AH99" s="1"/>
    </row>
    <row r="100" spans="1:34" ht="15.6" hidden="1" x14ac:dyDescent="0.25">
      <c r="A100" s="150"/>
      <c r="B100" s="150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2"/>
      <c r="V100" s="152"/>
      <c r="W100" s="152"/>
      <c r="X100" s="152"/>
      <c r="Y100" s="152"/>
      <c r="Z100" s="152"/>
      <c r="AA100" s="151"/>
      <c r="AB100" s="151"/>
      <c r="AC100" s="151"/>
      <c r="AD100" s="151"/>
      <c r="AE100" s="151"/>
      <c r="AF100" s="151"/>
      <c r="AG100" s="1"/>
      <c r="AH100" s="1"/>
    </row>
    <row r="101" spans="1:34" ht="15.6" hidden="1" x14ac:dyDescent="0.25">
      <c r="A101" s="150"/>
      <c r="B101" s="150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2"/>
      <c r="V101" s="152"/>
      <c r="W101" s="152"/>
      <c r="X101" s="152"/>
      <c r="Y101" s="152"/>
      <c r="Z101" s="152"/>
      <c r="AA101" s="151"/>
      <c r="AB101" s="151"/>
      <c r="AC101" s="151"/>
      <c r="AD101" s="151"/>
      <c r="AE101" s="151"/>
      <c r="AF101" s="151"/>
      <c r="AG101" s="1"/>
      <c r="AH101" s="1"/>
    </row>
    <row r="102" spans="1:34" ht="15.6" hidden="1" x14ac:dyDescent="0.25">
      <c r="A102" s="150"/>
      <c r="B102" s="150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2"/>
      <c r="V102" s="152"/>
      <c r="W102" s="152"/>
      <c r="X102" s="152"/>
      <c r="Y102" s="152"/>
      <c r="Z102" s="152"/>
      <c r="AA102" s="151"/>
      <c r="AB102" s="151"/>
      <c r="AC102" s="151"/>
      <c r="AD102" s="151"/>
      <c r="AE102" s="151"/>
      <c r="AF102" s="151"/>
      <c r="AG102" s="1"/>
      <c r="AH102" s="1"/>
    </row>
    <row r="103" spans="1:34" ht="15.6" hidden="1" x14ac:dyDescent="0.25">
      <c r="A103" s="150"/>
      <c r="B103" s="150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2"/>
      <c r="V103" s="152"/>
      <c r="W103" s="152"/>
      <c r="X103" s="152"/>
      <c r="Y103" s="152"/>
      <c r="Z103" s="152"/>
      <c r="AA103" s="151"/>
      <c r="AB103" s="151"/>
      <c r="AC103" s="151"/>
      <c r="AD103" s="151"/>
      <c r="AE103" s="151"/>
      <c r="AF103" s="151"/>
      <c r="AG103" s="1"/>
      <c r="AH103" s="1"/>
    </row>
    <row r="104" spans="1:34" ht="15.6" hidden="1" x14ac:dyDescent="0.25">
      <c r="A104" s="150"/>
      <c r="B104" s="150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2"/>
      <c r="V104" s="152"/>
      <c r="W104" s="152"/>
      <c r="X104" s="152"/>
      <c r="Y104" s="152"/>
      <c r="Z104" s="152"/>
      <c r="AA104" s="151"/>
      <c r="AB104" s="151"/>
      <c r="AC104" s="151"/>
      <c r="AD104" s="151"/>
      <c r="AE104" s="151"/>
      <c r="AF104" s="151"/>
      <c r="AG104" s="1"/>
      <c r="AH104" s="1"/>
    </row>
    <row r="105" spans="1:34" ht="15.6" hidden="1" x14ac:dyDescent="0.25">
      <c r="A105" s="150"/>
      <c r="B105" s="150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2"/>
      <c r="V105" s="152"/>
      <c r="W105" s="152"/>
      <c r="X105" s="152"/>
      <c r="Y105" s="152"/>
      <c r="Z105" s="152"/>
      <c r="AA105" s="151"/>
      <c r="AB105" s="151"/>
      <c r="AC105" s="151"/>
      <c r="AD105" s="151"/>
      <c r="AE105" s="151"/>
      <c r="AF105" s="151"/>
      <c r="AG105" s="1"/>
      <c r="AH105" s="1"/>
    </row>
    <row r="106" spans="1:34" ht="15.6" hidden="1" x14ac:dyDescent="0.25">
      <c r="A106" s="150"/>
      <c r="B106" s="150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2"/>
      <c r="V106" s="152"/>
      <c r="W106" s="152"/>
      <c r="X106" s="152"/>
      <c r="Y106" s="152"/>
      <c r="Z106" s="152"/>
      <c r="AA106" s="151"/>
      <c r="AB106" s="151"/>
      <c r="AC106" s="151"/>
      <c r="AD106" s="151"/>
      <c r="AE106" s="151"/>
      <c r="AF106" s="151"/>
      <c r="AG106" s="1"/>
      <c r="AH106" s="1"/>
    </row>
    <row r="107" spans="1:34" ht="15.6" hidden="1" x14ac:dyDescent="0.25">
      <c r="A107" s="153"/>
      <c r="B107" s="153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2"/>
      <c r="V107" s="152"/>
      <c r="W107" s="152"/>
      <c r="X107" s="152"/>
      <c r="Y107" s="152"/>
      <c r="Z107" s="152"/>
      <c r="AA107" s="151"/>
      <c r="AB107" s="151"/>
      <c r="AC107" s="151"/>
      <c r="AD107" s="151"/>
      <c r="AE107" s="151"/>
      <c r="AF107" s="151"/>
      <c r="AG107" s="2"/>
      <c r="AH107" s="2"/>
    </row>
    <row r="108" spans="1:34" ht="15.6" hidden="1" x14ac:dyDescent="0.25">
      <c r="A108" s="150"/>
      <c r="B108" s="150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2"/>
      <c r="V108" s="152"/>
      <c r="W108" s="152"/>
      <c r="X108" s="152"/>
      <c r="Y108" s="152"/>
      <c r="Z108" s="152"/>
      <c r="AA108" s="151"/>
      <c r="AB108" s="151"/>
      <c r="AC108" s="151"/>
      <c r="AD108" s="151"/>
      <c r="AE108" s="151"/>
      <c r="AF108" s="151"/>
      <c r="AG108" s="2"/>
      <c r="AH108" s="2"/>
    </row>
    <row r="109" spans="1:34" ht="16.2" hidden="1" x14ac:dyDescent="0.25">
      <c r="A109" s="141" t="s">
        <v>209</v>
      </c>
      <c r="B109" s="141"/>
      <c r="C109" s="142">
        <f t="shared" ref="C109:AF109" si="122">SUM(C111:C125)</f>
        <v>0</v>
      </c>
      <c r="D109" s="142">
        <f t="shared" si="122"/>
        <v>0</v>
      </c>
      <c r="E109" s="142">
        <f t="shared" si="122"/>
        <v>0</v>
      </c>
      <c r="F109" s="142">
        <f t="shared" si="122"/>
        <v>0</v>
      </c>
      <c r="G109" s="142">
        <f t="shared" si="122"/>
        <v>0</v>
      </c>
      <c r="H109" s="142">
        <f t="shared" si="122"/>
        <v>0</v>
      </c>
      <c r="I109" s="142">
        <f t="shared" si="122"/>
        <v>0</v>
      </c>
      <c r="J109" s="142">
        <f t="shared" si="122"/>
        <v>0</v>
      </c>
      <c r="K109" s="142">
        <f t="shared" si="122"/>
        <v>0</v>
      </c>
      <c r="L109" s="142">
        <f t="shared" si="122"/>
        <v>0</v>
      </c>
      <c r="M109" s="142">
        <f t="shared" si="122"/>
        <v>0</v>
      </c>
      <c r="N109" s="142">
        <f t="shared" si="122"/>
        <v>0</v>
      </c>
      <c r="O109" s="142">
        <f t="shared" si="122"/>
        <v>0</v>
      </c>
      <c r="P109" s="142">
        <f t="shared" si="122"/>
        <v>0</v>
      </c>
      <c r="Q109" s="142">
        <f t="shared" si="122"/>
        <v>0</v>
      </c>
      <c r="R109" s="142">
        <f t="shared" si="122"/>
        <v>0</v>
      </c>
      <c r="S109" s="142">
        <f t="shared" si="122"/>
        <v>0</v>
      </c>
      <c r="T109" s="142">
        <f t="shared" si="122"/>
        <v>0</v>
      </c>
      <c r="U109" s="143" t="e">
        <f t="shared" ref="U109:Z109" si="123">AVERAGE(U111:U125)</f>
        <v>#DIV/0!</v>
      </c>
      <c r="V109" s="143" t="e">
        <f t="shared" si="123"/>
        <v>#DIV/0!</v>
      </c>
      <c r="W109" s="143" t="e">
        <f t="shared" si="123"/>
        <v>#DIV/0!</v>
      </c>
      <c r="X109" s="143" t="e">
        <f t="shared" si="123"/>
        <v>#DIV/0!</v>
      </c>
      <c r="Y109" s="143" t="e">
        <f t="shared" si="123"/>
        <v>#DIV/0!</v>
      </c>
      <c r="Z109" s="143" t="e">
        <f t="shared" si="123"/>
        <v>#DIV/0!</v>
      </c>
      <c r="AA109" s="142">
        <f t="shared" si="122"/>
        <v>0</v>
      </c>
      <c r="AB109" s="142">
        <f t="shared" si="122"/>
        <v>0</v>
      </c>
      <c r="AC109" s="142">
        <f t="shared" si="122"/>
        <v>0</v>
      </c>
      <c r="AD109" s="142">
        <f t="shared" si="122"/>
        <v>0</v>
      </c>
      <c r="AE109" s="142">
        <f t="shared" si="122"/>
        <v>0</v>
      </c>
      <c r="AF109" s="142">
        <f t="shared" si="122"/>
        <v>0</v>
      </c>
      <c r="AG109" s="2"/>
      <c r="AH109" s="2"/>
    </row>
    <row r="110" spans="1:34" ht="15.6" hidden="1" x14ac:dyDescent="0.25">
      <c r="A110" s="144" t="s">
        <v>197</v>
      </c>
      <c r="B110" s="144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6"/>
      <c r="V110" s="146"/>
      <c r="W110" s="146"/>
      <c r="X110" s="146"/>
      <c r="Y110" s="146"/>
      <c r="Z110" s="146"/>
      <c r="AA110" s="145"/>
      <c r="AB110" s="145"/>
      <c r="AC110" s="145"/>
      <c r="AD110" s="145"/>
      <c r="AE110" s="145"/>
      <c r="AF110" s="145"/>
      <c r="AG110" s="1"/>
      <c r="AH110" s="1"/>
    </row>
    <row r="111" spans="1:34" ht="15.6" hidden="1" x14ac:dyDescent="0.25">
      <c r="A111" s="150"/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2"/>
      <c r="V111" s="152"/>
      <c r="W111" s="152"/>
      <c r="X111" s="152"/>
      <c r="Y111" s="152"/>
      <c r="Z111" s="152"/>
      <c r="AA111" s="151"/>
      <c r="AB111" s="151"/>
      <c r="AC111" s="151"/>
      <c r="AD111" s="151"/>
      <c r="AE111" s="151"/>
      <c r="AF111" s="151"/>
      <c r="AG111" s="1"/>
      <c r="AH111" s="1"/>
    </row>
    <row r="112" spans="1:34" ht="15.6" hidden="1" x14ac:dyDescent="0.25">
      <c r="A112" s="150"/>
      <c r="B112" s="150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2"/>
      <c r="V112" s="152"/>
      <c r="W112" s="152"/>
      <c r="X112" s="152"/>
      <c r="Y112" s="152"/>
      <c r="Z112" s="152"/>
      <c r="AA112" s="151"/>
      <c r="AB112" s="151"/>
      <c r="AC112" s="151"/>
      <c r="AD112" s="151"/>
      <c r="AE112" s="151"/>
      <c r="AF112" s="151"/>
      <c r="AG112" s="1"/>
      <c r="AH112" s="1"/>
    </row>
    <row r="113" spans="1:34" ht="15.6" hidden="1" x14ac:dyDescent="0.25">
      <c r="A113" s="150"/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2"/>
      <c r="V113" s="152"/>
      <c r="W113" s="152"/>
      <c r="X113" s="152"/>
      <c r="Y113" s="152"/>
      <c r="Z113" s="152"/>
      <c r="AA113" s="151"/>
      <c r="AB113" s="151"/>
      <c r="AC113" s="151"/>
      <c r="AD113" s="151"/>
      <c r="AE113" s="151"/>
      <c r="AF113" s="151"/>
      <c r="AG113" s="1"/>
      <c r="AH113" s="1"/>
    </row>
    <row r="114" spans="1:34" ht="15.6" hidden="1" x14ac:dyDescent="0.25">
      <c r="A114" s="150"/>
      <c r="B114" s="150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2"/>
      <c r="V114" s="152"/>
      <c r="W114" s="152"/>
      <c r="X114" s="152"/>
      <c r="Y114" s="152"/>
      <c r="Z114" s="152"/>
      <c r="AA114" s="151"/>
      <c r="AB114" s="151"/>
      <c r="AC114" s="151"/>
      <c r="AD114" s="151"/>
      <c r="AE114" s="151"/>
      <c r="AF114" s="151"/>
      <c r="AG114" s="1"/>
      <c r="AH114" s="1"/>
    </row>
    <row r="115" spans="1:34" ht="15.6" hidden="1" x14ac:dyDescent="0.25">
      <c r="A115" s="150"/>
      <c r="B115" s="150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2"/>
      <c r="V115" s="152"/>
      <c r="W115" s="152"/>
      <c r="X115" s="152"/>
      <c r="Y115" s="152"/>
      <c r="Z115" s="152"/>
      <c r="AA115" s="151"/>
      <c r="AB115" s="151"/>
      <c r="AC115" s="151"/>
      <c r="AD115" s="151"/>
      <c r="AE115" s="151"/>
      <c r="AF115" s="151"/>
      <c r="AG115" s="1"/>
      <c r="AH115" s="1"/>
    </row>
    <row r="116" spans="1:34" ht="15.6" hidden="1" x14ac:dyDescent="0.25">
      <c r="A116" s="150"/>
      <c r="B116" s="150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2"/>
      <c r="V116" s="152"/>
      <c r="W116" s="152"/>
      <c r="X116" s="152"/>
      <c r="Y116" s="152"/>
      <c r="Z116" s="152"/>
      <c r="AA116" s="151"/>
      <c r="AB116" s="151"/>
      <c r="AC116" s="151"/>
      <c r="AD116" s="151"/>
      <c r="AE116" s="151"/>
      <c r="AF116" s="151"/>
      <c r="AG116" s="1"/>
      <c r="AH116" s="1"/>
    </row>
    <row r="117" spans="1:34" ht="15.6" hidden="1" x14ac:dyDescent="0.25">
      <c r="A117" s="150"/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2"/>
      <c r="V117" s="152"/>
      <c r="W117" s="152"/>
      <c r="X117" s="152"/>
      <c r="Y117" s="152"/>
      <c r="Z117" s="152"/>
      <c r="AA117" s="151"/>
      <c r="AB117" s="151"/>
      <c r="AC117" s="151"/>
      <c r="AD117" s="151"/>
      <c r="AE117" s="151"/>
      <c r="AF117" s="151"/>
      <c r="AG117" s="1"/>
      <c r="AH117" s="1"/>
    </row>
    <row r="118" spans="1:34" ht="15.6" hidden="1" x14ac:dyDescent="0.25">
      <c r="A118" s="150"/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2"/>
      <c r="V118" s="152"/>
      <c r="W118" s="152"/>
      <c r="X118" s="152"/>
      <c r="Y118" s="152"/>
      <c r="Z118" s="152"/>
      <c r="AA118" s="151"/>
      <c r="AB118" s="151"/>
      <c r="AC118" s="151"/>
      <c r="AD118" s="151"/>
      <c r="AE118" s="151"/>
      <c r="AF118" s="151"/>
      <c r="AG118" s="1"/>
      <c r="AH118" s="1"/>
    </row>
    <row r="119" spans="1:34" ht="15.6" hidden="1" x14ac:dyDescent="0.25">
      <c r="A119" s="150"/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2"/>
      <c r="V119" s="152"/>
      <c r="W119" s="152"/>
      <c r="X119" s="152"/>
      <c r="Y119" s="152"/>
      <c r="Z119" s="152"/>
      <c r="AA119" s="151"/>
      <c r="AB119" s="151"/>
      <c r="AC119" s="151"/>
      <c r="AD119" s="151"/>
      <c r="AE119" s="151"/>
      <c r="AF119" s="151"/>
      <c r="AG119" s="1"/>
      <c r="AH119" s="1"/>
    </row>
    <row r="120" spans="1:34" ht="15.6" hidden="1" x14ac:dyDescent="0.25">
      <c r="A120" s="150"/>
      <c r="B120" s="150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2"/>
      <c r="V120" s="152"/>
      <c r="W120" s="152"/>
      <c r="X120" s="152"/>
      <c r="Y120" s="152"/>
      <c r="Z120" s="152"/>
      <c r="AA120" s="151"/>
      <c r="AB120" s="151"/>
      <c r="AC120" s="151"/>
      <c r="AD120" s="151"/>
      <c r="AE120" s="151"/>
      <c r="AF120" s="151"/>
      <c r="AG120" s="1"/>
      <c r="AH120" s="1"/>
    </row>
    <row r="121" spans="1:34" ht="15.6" hidden="1" x14ac:dyDescent="0.25">
      <c r="A121" s="150"/>
      <c r="B121" s="150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2"/>
      <c r="V121" s="152"/>
      <c r="W121" s="152"/>
      <c r="X121" s="152"/>
      <c r="Y121" s="152"/>
      <c r="Z121" s="152"/>
      <c r="AA121" s="151"/>
      <c r="AB121" s="151"/>
      <c r="AC121" s="151"/>
      <c r="AD121" s="151"/>
      <c r="AE121" s="151"/>
      <c r="AF121" s="151"/>
      <c r="AG121" s="1"/>
      <c r="AH121" s="1"/>
    </row>
    <row r="122" spans="1:34" ht="15.6" hidden="1" x14ac:dyDescent="0.25">
      <c r="A122" s="150"/>
      <c r="B122" s="150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2"/>
      <c r="V122" s="152"/>
      <c r="W122" s="152"/>
      <c r="X122" s="152"/>
      <c r="Y122" s="152"/>
      <c r="Z122" s="152"/>
      <c r="AA122" s="151"/>
      <c r="AB122" s="151"/>
      <c r="AC122" s="151"/>
      <c r="AD122" s="151"/>
      <c r="AE122" s="151"/>
      <c r="AF122" s="151"/>
      <c r="AG122" s="1"/>
      <c r="AH122" s="1"/>
    </row>
    <row r="123" spans="1:34" ht="15.6" hidden="1" x14ac:dyDescent="0.25">
      <c r="A123" s="150"/>
      <c r="B123" s="150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2"/>
      <c r="V123" s="152"/>
      <c r="W123" s="152"/>
      <c r="X123" s="152"/>
      <c r="Y123" s="152"/>
      <c r="Z123" s="152"/>
      <c r="AA123" s="151"/>
      <c r="AB123" s="151"/>
      <c r="AC123" s="151"/>
      <c r="AD123" s="151"/>
      <c r="AE123" s="151"/>
      <c r="AF123" s="151"/>
      <c r="AG123" s="1"/>
      <c r="AH123" s="1"/>
    </row>
    <row r="124" spans="1:34" ht="15.6" hidden="1" x14ac:dyDescent="0.25">
      <c r="A124" s="153"/>
      <c r="B124" s="153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2"/>
      <c r="V124" s="152"/>
      <c r="W124" s="152"/>
      <c r="X124" s="152"/>
      <c r="Y124" s="152"/>
      <c r="Z124" s="152"/>
      <c r="AA124" s="151"/>
      <c r="AB124" s="151"/>
      <c r="AC124" s="151"/>
      <c r="AD124" s="151"/>
      <c r="AE124" s="151"/>
      <c r="AF124" s="151"/>
      <c r="AG124" s="1"/>
      <c r="AH124" s="1"/>
    </row>
    <row r="125" spans="1:34" ht="15.6" hidden="1" x14ac:dyDescent="0.25">
      <c r="A125" s="150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2"/>
      <c r="V125" s="152"/>
      <c r="W125" s="152"/>
      <c r="X125" s="152"/>
      <c r="Y125" s="152"/>
      <c r="Z125" s="152"/>
      <c r="AA125" s="151"/>
      <c r="AB125" s="151"/>
      <c r="AC125" s="151"/>
      <c r="AD125" s="151"/>
      <c r="AE125" s="151"/>
      <c r="AF125" s="151"/>
      <c r="AG125" s="1"/>
      <c r="AH125" s="1"/>
    </row>
    <row r="126" spans="1:34" ht="16.2" hidden="1" x14ac:dyDescent="0.25">
      <c r="A126" s="141" t="s">
        <v>210</v>
      </c>
      <c r="B126" s="141"/>
      <c r="C126" s="142">
        <f t="shared" ref="C126:AF126" si="124">SUM(C128:C142)</f>
        <v>0</v>
      </c>
      <c r="D126" s="142">
        <f t="shared" si="124"/>
        <v>0</v>
      </c>
      <c r="E126" s="142">
        <f t="shared" si="124"/>
        <v>0</v>
      </c>
      <c r="F126" s="142">
        <f t="shared" si="124"/>
        <v>0</v>
      </c>
      <c r="G126" s="142">
        <f t="shared" si="124"/>
        <v>0</v>
      </c>
      <c r="H126" s="142">
        <f t="shared" si="124"/>
        <v>0</v>
      </c>
      <c r="I126" s="142">
        <f t="shared" si="124"/>
        <v>0</v>
      </c>
      <c r="J126" s="142">
        <f t="shared" si="124"/>
        <v>0</v>
      </c>
      <c r="K126" s="142">
        <f t="shared" si="124"/>
        <v>0</v>
      </c>
      <c r="L126" s="142">
        <f t="shared" si="124"/>
        <v>0</v>
      </c>
      <c r="M126" s="142">
        <f t="shared" si="124"/>
        <v>0</v>
      </c>
      <c r="N126" s="142">
        <f t="shared" si="124"/>
        <v>0</v>
      </c>
      <c r="O126" s="142">
        <f t="shared" si="124"/>
        <v>0</v>
      </c>
      <c r="P126" s="142">
        <f t="shared" si="124"/>
        <v>0</v>
      </c>
      <c r="Q126" s="142">
        <f t="shared" si="124"/>
        <v>0</v>
      </c>
      <c r="R126" s="142">
        <f t="shared" si="124"/>
        <v>0</v>
      </c>
      <c r="S126" s="142">
        <f t="shared" si="124"/>
        <v>0</v>
      </c>
      <c r="T126" s="142">
        <f t="shared" si="124"/>
        <v>0</v>
      </c>
      <c r="U126" s="143" t="e">
        <f t="shared" ref="U126:Z126" si="125">AVERAGE(U128:U142)</f>
        <v>#DIV/0!</v>
      </c>
      <c r="V126" s="143" t="e">
        <f t="shared" si="125"/>
        <v>#DIV/0!</v>
      </c>
      <c r="W126" s="143" t="e">
        <f t="shared" si="125"/>
        <v>#DIV/0!</v>
      </c>
      <c r="X126" s="143" t="e">
        <f t="shared" si="125"/>
        <v>#DIV/0!</v>
      </c>
      <c r="Y126" s="143" t="e">
        <f t="shared" si="125"/>
        <v>#DIV/0!</v>
      </c>
      <c r="Z126" s="143" t="e">
        <f t="shared" si="125"/>
        <v>#DIV/0!</v>
      </c>
      <c r="AA126" s="142">
        <f t="shared" si="124"/>
        <v>0</v>
      </c>
      <c r="AB126" s="142">
        <f t="shared" si="124"/>
        <v>0</v>
      </c>
      <c r="AC126" s="142">
        <f t="shared" si="124"/>
        <v>0</v>
      </c>
      <c r="AD126" s="142">
        <f t="shared" si="124"/>
        <v>0</v>
      </c>
      <c r="AE126" s="142">
        <f t="shared" si="124"/>
        <v>0</v>
      </c>
      <c r="AF126" s="142">
        <f t="shared" si="124"/>
        <v>0</v>
      </c>
      <c r="AG126" s="1"/>
      <c r="AH126" s="1"/>
    </row>
    <row r="127" spans="1:34" ht="15.6" hidden="1" x14ac:dyDescent="0.25">
      <c r="A127" s="144" t="s">
        <v>197</v>
      </c>
      <c r="B127" s="144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6"/>
      <c r="V127" s="146"/>
      <c r="W127" s="146"/>
      <c r="X127" s="146"/>
      <c r="Y127" s="146"/>
      <c r="Z127" s="146"/>
      <c r="AA127" s="145"/>
      <c r="AB127" s="145"/>
      <c r="AC127" s="145"/>
      <c r="AD127" s="145"/>
      <c r="AE127" s="145"/>
      <c r="AF127" s="145"/>
      <c r="AG127" s="1"/>
      <c r="AH127" s="1"/>
    </row>
    <row r="128" spans="1:34" ht="15.6" hidden="1" x14ac:dyDescent="0.25">
      <c r="A128" s="150"/>
      <c r="B128" s="150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2"/>
      <c r="V128" s="152"/>
      <c r="W128" s="152"/>
      <c r="X128" s="152"/>
      <c r="Y128" s="152"/>
      <c r="Z128" s="152"/>
      <c r="AA128" s="151"/>
      <c r="AB128" s="151"/>
      <c r="AC128" s="151"/>
      <c r="AD128" s="151"/>
      <c r="AE128" s="151"/>
      <c r="AF128" s="151"/>
      <c r="AG128" s="1"/>
      <c r="AH128" s="1"/>
    </row>
    <row r="129" spans="1:34" ht="15.6" hidden="1" x14ac:dyDescent="0.25">
      <c r="A129" s="150"/>
      <c r="B129" s="150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2"/>
      <c r="V129" s="152"/>
      <c r="W129" s="152"/>
      <c r="X129" s="152"/>
      <c r="Y129" s="152"/>
      <c r="Z129" s="152"/>
      <c r="AA129" s="151"/>
      <c r="AB129" s="151"/>
      <c r="AC129" s="151"/>
      <c r="AD129" s="151"/>
      <c r="AE129" s="151"/>
      <c r="AF129" s="151"/>
      <c r="AG129" s="1"/>
      <c r="AH129" s="1"/>
    </row>
    <row r="130" spans="1:34" ht="15.6" hidden="1" x14ac:dyDescent="0.25">
      <c r="A130" s="150"/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2"/>
      <c r="V130" s="152"/>
      <c r="W130" s="152"/>
      <c r="X130" s="152"/>
      <c r="Y130" s="152"/>
      <c r="Z130" s="152"/>
      <c r="AA130" s="151"/>
      <c r="AB130" s="151"/>
      <c r="AC130" s="151"/>
      <c r="AD130" s="151"/>
      <c r="AE130" s="151"/>
      <c r="AF130" s="151"/>
      <c r="AG130" s="1"/>
      <c r="AH130" s="1"/>
    </row>
    <row r="131" spans="1:34" ht="15.6" hidden="1" x14ac:dyDescent="0.25">
      <c r="A131" s="150"/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2"/>
      <c r="V131" s="152"/>
      <c r="W131" s="152"/>
      <c r="X131" s="152"/>
      <c r="Y131" s="152"/>
      <c r="Z131" s="152"/>
      <c r="AA131" s="151"/>
      <c r="AB131" s="151"/>
      <c r="AC131" s="151"/>
      <c r="AD131" s="151"/>
      <c r="AE131" s="151"/>
      <c r="AF131" s="151"/>
      <c r="AG131" s="1"/>
      <c r="AH131" s="1"/>
    </row>
    <row r="132" spans="1:34" ht="15.6" hidden="1" x14ac:dyDescent="0.25">
      <c r="A132" s="150"/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2"/>
      <c r="V132" s="152"/>
      <c r="W132" s="152"/>
      <c r="X132" s="152"/>
      <c r="Y132" s="152"/>
      <c r="Z132" s="152"/>
      <c r="AA132" s="151"/>
      <c r="AB132" s="151"/>
      <c r="AC132" s="151"/>
      <c r="AD132" s="151"/>
      <c r="AE132" s="151"/>
      <c r="AF132" s="151"/>
      <c r="AG132" s="1"/>
      <c r="AH132" s="1"/>
    </row>
    <row r="133" spans="1:34" ht="15.6" hidden="1" x14ac:dyDescent="0.25">
      <c r="A133" s="150"/>
      <c r="B133" s="15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2"/>
      <c r="V133" s="152"/>
      <c r="W133" s="152"/>
      <c r="X133" s="152"/>
      <c r="Y133" s="152"/>
      <c r="Z133" s="152"/>
      <c r="AA133" s="151"/>
      <c r="AB133" s="151"/>
      <c r="AC133" s="151"/>
      <c r="AD133" s="151"/>
      <c r="AE133" s="151"/>
      <c r="AF133" s="151"/>
      <c r="AG133" s="1"/>
      <c r="AH133" s="1"/>
    </row>
    <row r="134" spans="1:34" ht="15.6" hidden="1" x14ac:dyDescent="0.25">
      <c r="A134" s="150"/>
      <c r="B134" s="150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2"/>
      <c r="V134" s="152"/>
      <c r="W134" s="152"/>
      <c r="X134" s="152"/>
      <c r="Y134" s="152"/>
      <c r="Z134" s="152"/>
      <c r="AA134" s="151"/>
      <c r="AB134" s="151"/>
      <c r="AC134" s="151"/>
      <c r="AD134" s="151"/>
      <c r="AE134" s="151"/>
      <c r="AF134" s="151"/>
      <c r="AG134" s="1"/>
      <c r="AH134" s="1"/>
    </row>
    <row r="135" spans="1:34" ht="15.6" hidden="1" x14ac:dyDescent="0.25">
      <c r="A135" s="150"/>
      <c r="B135" s="150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2"/>
      <c r="V135" s="152"/>
      <c r="W135" s="152"/>
      <c r="X135" s="152"/>
      <c r="Y135" s="152"/>
      <c r="Z135" s="152"/>
      <c r="AA135" s="151"/>
      <c r="AB135" s="151"/>
      <c r="AC135" s="151"/>
      <c r="AD135" s="151"/>
      <c r="AE135" s="151"/>
      <c r="AF135" s="151"/>
      <c r="AG135" s="1"/>
      <c r="AH135" s="1"/>
    </row>
    <row r="136" spans="1:34" ht="15.6" hidden="1" x14ac:dyDescent="0.25">
      <c r="A136" s="150"/>
      <c r="B136" s="15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2"/>
      <c r="V136" s="152"/>
      <c r="W136" s="152"/>
      <c r="X136" s="152"/>
      <c r="Y136" s="152"/>
      <c r="Z136" s="152"/>
      <c r="AA136" s="151"/>
      <c r="AB136" s="151"/>
      <c r="AC136" s="151"/>
      <c r="AD136" s="151"/>
      <c r="AE136" s="151"/>
      <c r="AF136" s="151"/>
      <c r="AG136" s="1"/>
      <c r="AH136" s="1"/>
    </row>
    <row r="137" spans="1:34" ht="15.6" hidden="1" x14ac:dyDescent="0.25">
      <c r="A137" s="150"/>
      <c r="B137" s="150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2"/>
      <c r="V137" s="152"/>
      <c r="W137" s="152"/>
      <c r="X137" s="152"/>
      <c r="Y137" s="152"/>
      <c r="Z137" s="152"/>
      <c r="AA137" s="151"/>
      <c r="AB137" s="151"/>
      <c r="AC137" s="151"/>
      <c r="AD137" s="151"/>
      <c r="AE137" s="151"/>
      <c r="AF137" s="151"/>
      <c r="AG137" s="1"/>
      <c r="AH137" s="1"/>
    </row>
    <row r="138" spans="1:34" ht="15.6" hidden="1" x14ac:dyDescent="0.25">
      <c r="A138" s="150"/>
      <c r="B138" s="15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2"/>
      <c r="V138" s="152"/>
      <c r="W138" s="152"/>
      <c r="X138" s="152"/>
      <c r="Y138" s="152"/>
      <c r="Z138" s="152"/>
      <c r="AA138" s="151"/>
      <c r="AB138" s="151"/>
      <c r="AC138" s="151"/>
      <c r="AD138" s="151"/>
      <c r="AE138" s="151"/>
      <c r="AF138" s="151"/>
      <c r="AG138" s="1"/>
      <c r="AH138" s="1"/>
    </row>
    <row r="139" spans="1:34" ht="15.6" hidden="1" x14ac:dyDescent="0.25">
      <c r="A139" s="150"/>
      <c r="B139" s="150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2"/>
      <c r="V139" s="152"/>
      <c r="W139" s="152"/>
      <c r="X139" s="152"/>
      <c r="Y139" s="152"/>
      <c r="Z139" s="152"/>
      <c r="AA139" s="151"/>
      <c r="AB139" s="151"/>
      <c r="AC139" s="151"/>
      <c r="AD139" s="151"/>
      <c r="AE139" s="151"/>
      <c r="AF139" s="151"/>
      <c r="AG139" s="1"/>
      <c r="AH139" s="1"/>
    </row>
    <row r="140" spans="1:34" ht="15.6" hidden="1" x14ac:dyDescent="0.25">
      <c r="A140" s="150"/>
      <c r="B140" s="150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2"/>
      <c r="V140" s="152"/>
      <c r="W140" s="152"/>
      <c r="X140" s="152"/>
      <c r="Y140" s="152"/>
      <c r="Z140" s="152"/>
      <c r="AA140" s="151"/>
      <c r="AB140" s="151"/>
      <c r="AC140" s="151"/>
      <c r="AD140" s="151"/>
      <c r="AE140" s="151"/>
      <c r="AF140" s="151"/>
      <c r="AG140" s="1"/>
      <c r="AH140" s="1"/>
    </row>
    <row r="141" spans="1:34" ht="15.6" hidden="1" x14ac:dyDescent="0.25">
      <c r="A141" s="153"/>
      <c r="B141" s="153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2"/>
      <c r="V141" s="152"/>
      <c r="W141" s="152"/>
      <c r="X141" s="152"/>
      <c r="Y141" s="152"/>
      <c r="Z141" s="152"/>
      <c r="AA141" s="151"/>
      <c r="AB141" s="151"/>
      <c r="AC141" s="151"/>
      <c r="AD141" s="151"/>
      <c r="AE141" s="151"/>
      <c r="AF141" s="151"/>
      <c r="AG141" s="1"/>
      <c r="AH141" s="1"/>
    </row>
    <row r="142" spans="1:34" ht="15.6" hidden="1" x14ac:dyDescent="0.25">
      <c r="A142" s="150"/>
      <c r="B142" s="150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2"/>
      <c r="V142" s="152"/>
      <c r="W142" s="152"/>
      <c r="X142" s="152"/>
      <c r="Y142" s="152"/>
      <c r="Z142" s="152"/>
      <c r="AA142" s="151"/>
      <c r="AB142" s="151"/>
      <c r="AC142" s="151"/>
      <c r="AD142" s="151"/>
      <c r="AE142" s="151"/>
      <c r="AF142" s="151"/>
      <c r="AG142" s="1"/>
      <c r="AH142" s="1"/>
    </row>
    <row r="143" spans="1:34" ht="48.6" hidden="1" x14ac:dyDescent="0.25">
      <c r="A143" s="141" t="s">
        <v>211</v>
      </c>
      <c r="B143" s="141"/>
      <c r="C143" s="142">
        <f t="shared" ref="C143:AF143" si="126">SUM(C145:C159)</f>
        <v>0</v>
      </c>
      <c r="D143" s="142">
        <f t="shared" si="126"/>
        <v>0</v>
      </c>
      <c r="E143" s="142">
        <f t="shared" si="126"/>
        <v>0</v>
      </c>
      <c r="F143" s="142">
        <f t="shared" si="126"/>
        <v>0</v>
      </c>
      <c r="G143" s="142">
        <f t="shared" si="126"/>
        <v>0</v>
      </c>
      <c r="H143" s="142">
        <f t="shared" si="126"/>
        <v>0</v>
      </c>
      <c r="I143" s="142">
        <f t="shared" si="126"/>
        <v>0</v>
      </c>
      <c r="J143" s="142">
        <f t="shared" si="126"/>
        <v>0</v>
      </c>
      <c r="K143" s="142">
        <f t="shared" si="126"/>
        <v>0</v>
      </c>
      <c r="L143" s="142">
        <f t="shared" si="126"/>
        <v>0</v>
      </c>
      <c r="M143" s="142">
        <f t="shared" si="126"/>
        <v>0</v>
      </c>
      <c r="N143" s="142">
        <f t="shared" si="126"/>
        <v>0</v>
      </c>
      <c r="O143" s="142">
        <f t="shared" si="126"/>
        <v>0</v>
      </c>
      <c r="P143" s="142">
        <f t="shared" si="126"/>
        <v>0</v>
      </c>
      <c r="Q143" s="142">
        <f t="shared" si="126"/>
        <v>0</v>
      </c>
      <c r="R143" s="142">
        <f t="shared" si="126"/>
        <v>0</v>
      </c>
      <c r="S143" s="142">
        <f t="shared" si="126"/>
        <v>0</v>
      </c>
      <c r="T143" s="142">
        <f t="shared" si="126"/>
        <v>0</v>
      </c>
      <c r="U143" s="143" t="e">
        <f t="shared" ref="U143:Z143" si="127">AVERAGE(U145:U159)</f>
        <v>#DIV/0!</v>
      </c>
      <c r="V143" s="143" t="e">
        <f t="shared" si="127"/>
        <v>#DIV/0!</v>
      </c>
      <c r="W143" s="143" t="e">
        <f t="shared" si="127"/>
        <v>#DIV/0!</v>
      </c>
      <c r="X143" s="143" t="e">
        <f t="shared" si="127"/>
        <v>#DIV/0!</v>
      </c>
      <c r="Y143" s="143" t="e">
        <f t="shared" si="127"/>
        <v>#DIV/0!</v>
      </c>
      <c r="Z143" s="143" t="e">
        <f t="shared" si="127"/>
        <v>#DIV/0!</v>
      </c>
      <c r="AA143" s="142">
        <f t="shared" si="126"/>
        <v>0</v>
      </c>
      <c r="AB143" s="142">
        <f t="shared" si="126"/>
        <v>0</v>
      </c>
      <c r="AC143" s="142">
        <f t="shared" si="126"/>
        <v>0</v>
      </c>
      <c r="AD143" s="142">
        <f t="shared" si="126"/>
        <v>0</v>
      </c>
      <c r="AE143" s="142">
        <f t="shared" si="126"/>
        <v>0</v>
      </c>
      <c r="AF143" s="142">
        <f t="shared" si="126"/>
        <v>0</v>
      </c>
      <c r="AG143" s="1"/>
      <c r="AH143" s="1"/>
    </row>
    <row r="144" spans="1:34" ht="15.6" hidden="1" x14ac:dyDescent="0.25">
      <c r="A144" s="144" t="s">
        <v>197</v>
      </c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6"/>
      <c r="V144" s="146"/>
      <c r="W144" s="146"/>
      <c r="X144" s="146"/>
      <c r="Y144" s="146"/>
      <c r="Z144" s="146"/>
      <c r="AA144" s="145"/>
      <c r="AB144" s="145"/>
      <c r="AC144" s="145"/>
      <c r="AD144" s="145"/>
      <c r="AE144" s="145"/>
      <c r="AF144" s="145"/>
      <c r="AG144" s="1"/>
      <c r="AH144" s="1"/>
    </row>
    <row r="145" spans="1:34" ht="15.6" hidden="1" x14ac:dyDescent="0.25">
      <c r="A145" s="150"/>
      <c r="B145" s="150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2"/>
      <c r="V145" s="152"/>
      <c r="W145" s="152"/>
      <c r="X145" s="152"/>
      <c r="Y145" s="152"/>
      <c r="Z145" s="152"/>
      <c r="AA145" s="151"/>
      <c r="AB145" s="151"/>
      <c r="AC145" s="151"/>
      <c r="AD145" s="151"/>
      <c r="AE145" s="151"/>
      <c r="AF145" s="151"/>
      <c r="AG145" s="1"/>
      <c r="AH145" s="1"/>
    </row>
    <row r="146" spans="1:34" ht="15.6" hidden="1" x14ac:dyDescent="0.25">
      <c r="A146" s="150"/>
      <c r="B146" s="150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2"/>
      <c r="V146" s="152"/>
      <c r="W146" s="152"/>
      <c r="X146" s="152"/>
      <c r="Y146" s="152"/>
      <c r="Z146" s="152"/>
      <c r="AA146" s="151"/>
      <c r="AB146" s="151"/>
      <c r="AC146" s="151"/>
      <c r="AD146" s="151"/>
      <c r="AE146" s="151"/>
      <c r="AF146" s="151"/>
      <c r="AG146" s="1"/>
      <c r="AH146" s="1"/>
    </row>
    <row r="147" spans="1:34" ht="15.6" hidden="1" x14ac:dyDescent="0.25">
      <c r="A147" s="150"/>
      <c r="B147" s="150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2"/>
      <c r="V147" s="152"/>
      <c r="W147" s="152"/>
      <c r="X147" s="152"/>
      <c r="Y147" s="152"/>
      <c r="Z147" s="152"/>
      <c r="AA147" s="151"/>
      <c r="AB147" s="151"/>
      <c r="AC147" s="151"/>
      <c r="AD147" s="151"/>
      <c r="AE147" s="151"/>
      <c r="AF147" s="151"/>
      <c r="AG147" s="1"/>
      <c r="AH147" s="1"/>
    </row>
    <row r="148" spans="1:34" ht="15.6" hidden="1" x14ac:dyDescent="0.25">
      <c r="A148" s="150"/>
      <c r="B148" s="150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2"/>
      <c r="V148" s="152"/>
      <c r="W148" s="152"/>
      <c r="X148" s="152"/>
      <c r="Y148" s="152"/>
      <c r="Z148" s="152"/>
      <c r="AA148" s="151"/>
      <c r="AB148" s="151"/>
      <c r="AC148" s="151"/>
      <c r="AD148" s="151"/>
      <c r="AE148" s="151"/>
      <c r="AF148" s="151"/>
      <c r="AG148" s="1"/>
      <c r="AH148" s="1"/>
    </row>
    <row r="149" spans="1:34" ht="15.6" hidden="1" x14ac:dyDescent="0.25">
      <c r="A149" s="150"/>
      <c r="B149" s="150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2"/>
      <c r="V149" s="152"/>
      <c r="W149" s="152"/>
      <c r="X149" s="152"/>
      <c r="Y149" s="152"/>
      <c r="Z149" s="152"/>
      <c r="AA149" s="151"/>
      <c r="AB149" s="151"/>
      <c r="AC149" s="151"/>
      <c r="AD149" s="151"/>
      <c r="AE149" s="151"/>
      <c r="AF149" s="151"/>
      <c r="AG149" s="1"/>
      <c r="AH149" s="1"/>
    </row>
    <row r="150" spans="1:34" ht="15.6" hidden="1" x14ac:dyDescent="0.25">
      <c r="A150" s="150"/>
      <c r="B150" s="150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2"/>
      <c r="V150" s="152"/>
      <c r="W150" s="152"/>
      <c r="X150" s="152"/>
      <c r="Y150" s="152"/>
      <c r="Z150" s="152"/>
      <c r="AA150" s="151"/>
      <c r="AB150" s="151"/>
      <c r="AC150" s="151"/>
      <c r="AD150" s="151"/>
      <c r="AE150" s="151"/>
      <c r="AF150" s="151"/>
      <c r="AG150" s="1"/>
      <c r="AH150" s="1"/>
    </row>
    <row r="151" spans="1:34" ht="15.6" hidden="1" x14ac:dyDescent="0.25">
      <c r="A151" s="150"/>
      <c r="B151" s="150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2"/>
      <c r="V151" s="152"/>
      <c r="W151" s="152"/>
      <c r="X151" s="152"/>
      <c r="Y151" s="152"/>
      <c r="Z151" s="152"/>
      <c r="AA151" s="151"/>
      <c r="AB151" s="151"/>
      <c r="AC151" s="151"/>
      <c r="AD151" s="151"/>
      <c r="AE151" s="151"/>
      <c r="AF151" s="151"/>
      <c r="AG151" s="1"/>
      <c r="AH151" s="1"/>
    </row>
    <row r="152" spans="1:34" ht="15.6" hidden="1" x14ac:dyDescent="0.25">
      <c r="A152" s="150"/>
      <c r="B152" s="150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2"/>
      <c r="V152" s="152"/>
      <c r="W152" s="152"/>
      <c r="X152" s="152"/>
      <c r="Y152" s="152"/>
      <c r="Z152" s="152"/>
      <c r="AA152" s="151"/>
      <c r="AB152" s="151"/>
      <c r="AC152" s="151"/>
      <c r="AD152" s="151"/>
      <c r="AE152" s="151"/>
      <c r="AF152" s="151"/>
      <c r="AG152" s="1"/>
      <c r="AH152" s="1"/>
    </row>
    <row r="153" spans="1:34" ht="15.6" hidden="1" x14ac:dyDescent="0.25">
      <c r="A153" s="150"/>
      <c r="B153" s="150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2"/>
      <c r="V153" s="152"/>
      <c r="W153" s="152"/>
      <c r="X153" s="152"/>
      <c r="Y153" s="152"/>
      <c r="Z153" s="152"/>
      <c r="AA153" s="151"/>
      <c r="AB153" s="151"/>
      <c r="AC153" s="151"/>
      <c r="AD153" s="151"/>
      <c r="AE153" s="151"/>
      <c r="AF153" s="151"/>
      <c r="AG153" s="1"/>
      <c r="AH153" s="1"/>
    </row>
    <row r="154" spans="1:34" ht="15.6" hidden="1" x14ac:dyDescent="0.25">
      <c r="A154" s="150"/>
      <c r="B154" s="150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2"/>
      <c r="V154" s="152"/>
      <c r="W154" s="152"/>
      <c r="X154" s="152"/>
      <c r="Y154" s="152"/>
      <c r="Z154" s="152"/>
      <c r="AA154" s="151"/>
      <c r="AB154" s="151"/>
      <c r="AC154" s="151"/>
      <c r="AD154" s="151"/>
      <c r="AE154" s="151"/>
      <c r="AF154" s="151"/>
      <c r="AG154" s="1"/>
      <c r="AH154" s="1"/>
    </row>
    <row r="155" spans="1:34" ht="15.6" hidden="1" x14ac:dyDescent="0.25">
      <c r="A155" s="150"/>
      <c r="B155" s="150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2"/>
      <c r="V155" s="152"/>
      <c r="W155" s="152"/>
      <c r="X155" s="152"/>
      <c r="Y155" s="152"/>
      <c r="Z155" s="152"/>
      <c r="AA155" s="151"/>
      <c r="AB155" s="151"/>
      <c r="AC155" s="151"/>
      <c r="AD155" s="151"/>
      <c r="AE155" s="151"/>
      <c r="AF155" s="151"/>
      <c r="AG155" s="1"/>
      <c r="AH155" s="1"/>
    </row>
    <row r="156" spans="1:34" ht="15.6" hidden="1" x14ac:dyDescent="0.25">
      <c r="A156" s="150"/>
      <c r="B156" s="150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2"/>
      <c r="V156" s="152"/>
      <c r="W156" s="152"/>
      <c r="X156" s="152"/>
      <c r="Y156" s="152"/>
      <c r="Z156" s="152"/>
      <c r="AA156" s="151"/>
      <c r="AB156" s="151"/>
      <c r="AC156" s="151"/>
      <c r="AD156" s="151"/>
      <c r="AE156" s="151"/>
      <c r="AF156" s="151"/>
      <c r="AG156" s="1"/>
      <c r="AH156" s="1"/>
    </row>
    <row r="157" spans="1:34" ht="15.6" hidden="1" x14ac:dyDescent="0.25">
      <c r="A157" s="150"/>
      <c r="B157" s="150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2"/>
      <c r="V157" s="152"/>
      <c r="W157" s="152"/>
      <c r="X157" s="152"/>
      <c r="Y157" s="152"/>
      <c r="Z157" s="152"/>
      <c r="AA157" s="151"/>
      <c r="AB157" s="151"/>
      <c r="AC157" s="151"/>
      <c r="AD157" s="151"/>
      <c r="AE157" s="151"/>
      <c r="AF157" s="151"/>
      <c r="AG157" s="1"/>
      <c r="AH157" s="1"/>
    </row>
    <row r="158" spans="1:34" ht="15.6" hidden="1" x14ac:dyDescent="0.25">
      <c r="A158" s="153"/>
      <c r="B158" s="153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2"/>
      <c r="V158" s="152"/>
      <c r="W158" s="152"/>
      <c r="X158" s="152"/>
      <c r="Y158" s="152"/>
      <c r="Z158" s="152"/>
      <c r="AA158" s="151"/>
      <c r="AB158" s="151"/>
      <c r="AC158" s="151"/>
      <c r="AD158" s="151"/>
      <c r="AE158" s="151"/>
      <c r="AF158" s="151"/>
      <c r="AG158" s="1"/>
      <c r="AH158" s="1"/>
    </row>
    <row r="159" spans="1:34" ht="15.6" hidden="1" x14ac:dyDescent="0.25">
      <c r="A159" s="150"/>
      <c r="B159" s="150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2"/>
      <c r="V159" s="152"/>
      <c r="W159" s="152"/>
      <c r="X159" s="152"/>
      <c r="Y159" s="152"/>
      <c r="Z159" s="152"/>
      <c r="AA159" s="151"/>
      <c r="AB159" s="151"/>
      <c r="AC159" s="151"/>
      <c r="AD159" s="151"/>
      <c r="AE159" s="151"/>
      <c r="AF159" s="151"/>
      <c r="AG159" s="1"/>
      <c r="AH159" s="1"/>
    </row>
    <row r="160" spans="1:34" ht="32.4" hidden="1" x14ac:dyDescent="0.25">
      <c r="A160" s="141" t="s">
        <v>212</v>
      </c>
      <c r="B160" s="141"/>
      <c r="C160" s="142">
        <f t="shared" ref="C160:AF160" si="128">SUM(C162:C176)</f>
        <v>0</v>
      </c>
      <c r="D160" s="142">
        <f t="shared" si="128"/>
        <v>0</v>
      </c>
      <c r="E160" s="142">
        <f t="shared" si="128"/>
        <v>0</v>
      </c>
      <c r="F160" s="142">
        <f t="shared" si="128"/>
        <v>0</v>
      </c>
      <c r="G160" s="142">
        <f t="shared" si="128"/>
        <v>0</v>
      </c>
      <c r="H160" s="142">
        <f t="shared" si="128"/>
        <v>0</v>
      </c>
      <c r="I160" s="142">
        <f t="shared" si="128"/>
        <v>0</v>
      </c>
      <c r="J160" s="142">
        <f t="shared" si="128"/>
        <v>0</v>
      </c>
      <c r="K160" s="142">
        <f t="shared" si="128"/>
        <v>0</v>
      </c>
      <c r="L160" s="142">
        <f t="shared" si="128"/>
        <v>0</v>
      </c>
      <c r="M160" s="142">
        <f t="shared" si="128"/>
        <v>0</v>
      </c>
      <c r="N160" s="142">
        <f t="shared" si="128"/>
        <v>0</v>
      </c>
      <c r="O160" s="142">
        <f t="shared" si="128"/>
        <v>0</v>
      </c>
      <c r="P160" s="142">
        <f t="shared" si="128"/>
        <v>0</v>
      </c>
      <c r="Q160" s="142">
        <f t="shared" si="128"/>
        <v>0</v>
      </c>
      <c r="R160" s="142">
        <f t="shared" si="128"/>
        <v>0</v>
      </c>
      <c r="S160" s="142">
        <f t="shared" si="128"/>
        <v>0</v>
      </c>
      <c r="T160" s="142">
        <f t="shared" si="128"/>
        <v>0</v>
      </c>
      <c r="U160" s="143" t="e">
        <f t="shared" ref="U160:Z160" si="129">AVERAGE(U162:U176)</f>
        <v>#DIV/0!</v>
      </c>
      <c r="V160" s="143" t="e">
        <f t="shared" si="129"/>
        <v>#DIV/0!</v>
      </c>
      <c r="W160" s="143" t="e">
        <f t="shared" si="129"/>
        <v>#DIV/0!</v>
      </c>
      <c r="X160" s="143" t="e">
        <f t="shared" si="129"/>
        <v>#DIV/0!</v>
      </c>
      <c r="Y160" s="143" t="e">
        <f t="shared" si="129"/>
        <v>#DIV/0!</v>
      </c>
      <c r="Z160" s="143" t="e">
        <f t="shared" si="129"/>
        <v>#DIV/0!</v>
      </c>
      <c r="AA160" s="142">
        <f t="shared" si="128"/>
        <v>0</v>
      </c>
      <c r="AB160" s="142">
        <f t="shared" si="128"/>
        <v>0</v>
      </c>
      <c r="AC160" s="142">
        <f t="shared" si="128"/>
        <v>0</v>
      </c>
      <c r="AD160" s="142">
        <f t="shared" si="128"/>
        <v>0</v>
      </c>
      <c r="AE160" s="142">
        <f t="shared" si="128"/>
        <v>0</v>
      </c>
      <c r="AF160" s="142">
        <f t="shared" si="128"/>
        <v>0</v>
      </c>
      <c r="AG160" s="1"/>
      <c r="AH160" s="1"/>
    </row>
    <row r="161" spans="1:34" ht="15.6" hidden="1" x14ac:dyDescent="0.25">
      <c r="A161" s="144" t="s">
        <v>197</v>
      </c>
      <c r="B161" s="144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6"/>
      <c r="V161" s="146"/>
      <c r="W161" s="146"/>
      <c r="X161" s="146"/>
      <c r="Y161" s="146"/>
      <c r="Z161" s="146"/>
      <c r="AA161" s="145"/>
      <c r="AB161" s="145"/>
      <c r="AC161" s="145"/>
      <c r="AD161" s="145"/>
      <c r="AE161" s="145"/>
      <c r="AF161" s="145"/>
      <c r="AG161" s="1"/>
      <c r="AH161" s="1"/>
    </row>
    <row r="162" spans="1:34" ht="15.6" hidden="1" x14ac:dyDescent="0.25">
      <c r="A162" s="150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2"/>
      <c r="V162" s="152"/>
      <c r="W162" s="152"/>
      <c r="X162" s="152"/>
      <c r="Y162" s="152"/>
      <c r="Z162" s="152"/>
      <c r="AA162" s="151"/>
      <c r="AB162" s="151"/>
      <c r="AC162" s="151"/>
      <c r="AD162" s="151"/>
      <c r="AE162" s="151"/>
      <c r="AF162" s="151"/>
      <c r="AG162" s="1"/>
      <c r="AH162" s="1"/>
    </row>
    <row r="163" spans="1:34" ht="15.6" hidden="1" x14ac:dyDescent="0.25">
      <c r="A163" s="150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2"/>
      <c r="V163" s="152"/>
      <c r="W163" s="152"/>
      <c r="X163" s="152"/>
      <c r="Y163" s="152"/>
      <c r="Z163" s="152"/>
      <c r="AA163" s="151"/>
      <c r="AB163" s="151"/>
      <c r="AC163" s="151"/>
      <c r="AD163" s="151"/>
      <c r="AE163" s="151"/>
      <c r="AF163" s="151"/>
      <c r="AG163" s="1"/>
      <c r="AH163" s="1"/>
    </row>
    <row r="164" spans="1:34" ht="15.6" hidden="1" x14ac:dyDescent="0.25">
      <c r="A164" s="150"/>
      <c r="B164" s="150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2"/>
      <c r="V164" s="152"/>
      <c r="W164" s="152"/>
      <c r="X164" s="152"/>
      <c r="Y164" s="152"/>
      <c r="Z164" s="152"/>
      <c r="AA164" s="151"/>
      <c r="AB164" s="151"/>
      <c r="AC164" s="151"/>
      <c r="AD164" s="151"/>
      <c r="AE164" s="151"/>
      <c r="AF164" s="151"/>
      <c r="AG164" s="1"/>
      <c r="AH164" s="1"/>
    </row>
    <row r="165" spans="1:34" ht="15.6" hidden="1" x14ac:dyDescent="0.25">
      <c r="A165" s="150"/>
      <c r="B165" s="150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2"/>
      <c r="V165" s="152"/>
      <c r="W165" s="152"/>
      <c r="X165" s="152"/>
      <c r="Y165" s="152"/>
      <c r="Z165" s="152"/>
      <c r="AA165" s="151"/>
      <c r="AB165" s="151"/>
      <c r="AC165" s="151"/>
      <c r="AD165" s="151"/>
      <c r="AE165" s="151"/>
      <c r="AF165" s="151"/>
      <c r="AG165" s="1"/>
      <c r="AH165" s="1"/>
    </row>
    <row r="166" spans="1:34" ht="15.6" hidden="1" x14ac:dyDescent="0.25">
      <c r="A166" s="150"/>
      <c r="B166" s="150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2"/>
      <c r="V166" s="152"/>
      <c r="W166" s="152"/>
      <c r="X166" s="152"/>
      <c r="Y166" s="152"/>
      <c r="Z166" s="152"/>
      <c r="AA166" s="151"/>
      <c r="AB166" s="151"/>
      <c r="AC166" s="151"/>
      <c r="AD166" s="151"/>
      <c r="AE166" s="151"/>
      <c r="AF166" s="151"/>
      <c r="AG166" s="1"/>
      <c r="AH166" s="1"/>
    </row>
    <row r="167" spans="1:34" ht="15.6" hidden="1" x14ac:dyDescent="0.25">
      <c r="A167" s="150"/>
      <c r="B167" s="150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2"/>
      <c r="V167" s="152"/>
      <c r="W167" s="152"/>
      <c r="X167" s="152"/>
      <c r="Y167" s="152"/>
      <c r="Z167" s="152"/>
      <c r="AA167" s="151"/>
      <c r="AB167" s="151"/>
      <c r="AC167" s="151"/>
      <c r="AD167" s="151"/>
      <c r="AE167" s="151"/>
      <c r="AF167" s="151"/>
      <c r="AG167" s="1"/>
      <c r="AH167" s="1"/>
    </row>
    <row r="168" spans="1:34" ht="15.6" hidden="1" x14ac:dyDescent="0.25">
      <c r="A168" s="150"/>
      <c r="B168" s="150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2"/>
      <c r="V168" s="152"/>
      <c r="W168" s="152"/>
      <c r="X168" s="152"/>
      <c r="Y168" s="152"/>
      <c r="Z168" s="152"/>
      <c r="AA168" s="151"/>
      <c r="AB168" s="151"/>
      <c r="AC168" s="151"/>
      <c r="AD168" s="151"/>
      <c r="AE168" s="151"/>
      <c r="AF168" s="151"/>
      <c r="AG168" s="1"/>
      <c r="AH168" s="1"/>
    </row>
    <row r="169" spans="1:34" ht="15.6" hidden="1" x14ac:dyDescent="0.25">
      <c r="A169" s="150"/>
      <c r="B169" s="150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2"/>
      <c r="V169" s="152"/>
      <c r="W169" s="152"/>
      <c r="X169" s="152"/>
      <c r="Y169" s="152"/>
      <c r="Z169" s="152"/>
      <c r="AA169" s="151"/>
      <c r="AB169" s="151"/>
      <c r="AC169" s="151"/>
      <c r="AD169" s="151"/>
      <c r="AE169" s="151"/>
      <c r="AF169" s="151"/>
      <c r="AG169" s="1"/>
      <c r="AH169" s="1"/>
    </row>
    <row r="170" spans="1:34" ht="15.6" hidden="1" x14ac:dyDescent="0.25">
      <c r="A170" s="150"/>
      <c r="B170" s="150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2"/>
      <c r="V170" s="152"/>
      <c r="W170" s="152"/>
      <c r="X170" s="152"/>
      <c r="Y170" s="152"/>
      <c r="Z170" s="152"/>
      <c r="AA170" s="151"/>
      <c r="AB170" s="151"/>
      <c r="AC170" s="151"/>
      <c r="AD170" s="151"/>
      <c r="AE170" s="151"/>
      <c r="AF170" s="151"/>
      <c r="AG170" s="1"/>
      <c r="AH170" s="1"/>
    </row>
    <row r="171" spans="1:34" ht="15.6" hidden="1" x14ac:dyDescent="0.25">
      <c r="A171" s="150"/>
      <c r="B171" s="150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2"/>
      <c r="V171" s="152"/>
      <c r="W171" s="152"/>
      <c r="X171" s="152"/>
      <c r="Y171" s="152"/>
      <c r="Z171" s="152"/>
      <c r="AA171" s="151"/>
      <c r="AB171" s="151"/>
      <c r="AC171" s="151"/>
      <c r="AD171" s="151"/>
      <c r="AE171" s="151"/>
      <c r="AF171" s="151"/>
      <c r="AG171" s="1"/>
      <c r="AH171" s="1"/>
    </row>
    <row r="172" spans="1:34" ht="15.6" hidden="1" x14ac:dyDescent="0.25">
      <c r="A172" s="150"/>
      <c r="B172" s="150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2"/>
      <c r="V172" s="152"/>
      <c r="W172" s="152"/>
      <c r="X172" s="152"/>
      <c r="Y172" s="152"/>
      <c r="Z172" s="152"/>
      <c r="AA172" s="151"/>
      <c r="AB172" s="151"/>
      <c r="AC172" s="151"/>
      <c r="AD172" s="151"/>
      <c r="AE172" s="151"/>
      <c r="AF172" s="151"/>
      <c r="AG172" s="1"/>
      <c r="AH172" s="1"/>
    </row>
    <row r="173" spans="1:34" ht="15.6" hidden="1" x14ac:dyDescent="0.25">
      <c r="A173" s="150"/>
      <c r="B173" s="150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2"/>
      <c r="V173" s="152"/>
      <c r="W173" s="152"/>
      <c r="X173" s="152"/>
      <c r="Y173" s="152"/>
      <c r="Z173" s="152"/>
      <c r="AA173" s="151"/>
      <c r="AB173" s="151"/>
      <c r="AC173" s="151"/>
      <c r="AD173" s="151"/>
      <c r="AE173" s="151"/>
      <c r="AF173" s="151"/>
      <c r="AG173" s="1"/>
      <c r="AH173" s="1"/>
    </row>
    <row r="174" spans="1:34" ht="15.6" hidden="1" x14ac:dyDescent="0.25">
      <c r="A174" s="150"/>
      <c r="B174" s="150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2"/>
      <c r="V174" s="152"/>
      <c r="W174" s="152"/>
      <c r="X174" s="152"/>
      <c r="Y174" s="152"/>
      <c r="Z174" s="152"/>
      <c r="AA174" s="151"/>
      <c r="AB174" s="151"/>
      <c r="AC174" s="151"/>
      <c r="AD174" s="151"/>
      <c r="AE174" s="151"/>
      <c r="AF174" s="151"/>
      <c r="AG174" s="1"/>
      <c r="AH174" s="1"/>
    </row>
    <row r="175" spans="1:34" ht="15.6" hidden="1" x14ac:dyDescent="0.25">
      <c r="A175" s="153"/>
      <c r="B175" s="153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2"/>
      <c r="V175" s="152"/>
      <c r="W175" s="152"/>
      <c r="X175" s="152"/>
      <c r="Y175" s="152"/>
      <c r="Z175" s="152"/>
      <c r="AA175" s="151"/>
      <c r="AB175" s="151"/>
      <c r="AC175" s="151"/>
      <c r="AD175" s="151"/>
      <c r="AE175" s="151"/>
      <c r="AF175" s="151"/>
      <c r="AG175" s="1"/>
      <c r="AH175" s="1"/>
    </row>
    <row r="176" spans="1:34" ht="15.6" hidden="1" x14ac:dyDescent="0.25">
      <c r="A176" s="150"/>
      <c r="B176" s="150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2"/>
      <c r="V176" s="152"/>
      <c r="W176" s="152"/>
      <c r="X176" s="152"/>
      <c r="Y176" s="152"/>
      <c r="Z176" s="152"/>
      <c r="AA176" s="151"/>
      <c r="AB176" s="151"/>
      <c r="AC176" s="151"/>
      <c r="AD176" s="151"/>
      <c r="AE176" s="151"/>
      <c r="AF176" s="151"/>
      <c r="AG176" s="1"/>
      <c r="AH176" s="1"/>
    </row>
    <row r="177" spans="1:34" ht="32.4" hidden="1" x14ac:dyDescent="0.25">
      <c r="A177" s="141" t="s">
        <v>213</v>
      </c>
      <c r="B177" s="141"/>
      <c r="C177" s="142">
        <f t="shared" ref="C177:AF177" si="130">SUM(C179:C193)</f>
        <v>0</v>
      </c>
      <c r="D177" s="142">
        <f t="shared" si="130"/>
        <v>0</v>
      </c>
      <c r="E177" s="142">
        <f t="shared" si="130"/>
        <v>0</v>
      </c>
      <c r="F177" s="142">
        <f t="shared" si="130"/>
        <v>0</v>
      </c>
      <c r="G177" s="142">
        <f t="shared" si="130"/>
        <v>0</v>
      </c>
      <c r="H177" s="142">
        <f t="shared" si="130"/>
        <v>0</v>
      </c>
      <c r="I177" s="142">
        <f t="shared" si="130"/>
        <v>0</v>
      </c>
      <c r="J177" s="142">
        <f t="shared" si="130"/>
        <v>0</v>
      </c>
      <c r="K177" s="142">
        <f t="shared" si="130"/>
        <v>0</v>
      </c>
      <c r="L177" s="142">
        <f t="shared" si="130"/>
        <v>0</v>
      </c>
      <c r="M177" s="142">
        <f t="shared" si="130"/>
        <v>0</v>
      </c>
      <c r="N177" s="142">
        <f t="shared" si="130"/>
        <v>0</v>
      </c>
      <c r="O177" s="142">
        <f t="shared" si="130"/>
        <v>0</v>
      </c>
      <c r="P177" s="142">
        <f t="shared" si="130"/>
        <v>0</v>
      </c>
      <c r="Q177" s="142">
        <f t="shared" si="130"/>
        <v>0</v>
      </c>
      <c r="R177" s="142">
        <f t="shared" si="130"/>
        <v>0</v>
      </c>
      <c r="S177" s="142">
        <f t="shared" si="130"/>
        <v>0</v>
      </c>
      <c r="T177" s="142">
        <f t="shared" si="130"/>
        <v>0</v>
      </c>
      <c r="U177" s="143" t="e">
        <f t="shared" ref="U177:Z177" si="131">AVERAGE(U179:U193)</f>
        <v>#DIV/0!</v>
      </c>
      <c r="V177" s="143" t="e">
        <f t="shared" si="131"/>
        <v>#DIV/0!</v>
      </c>
      <c r="W177" s="143" t="e">
        <f t="shared" si="131"/>
        <v>#DIV/0!</v>
      </c>
      <c r="X177" s="143" t="e">
        <f t="shared" si="131"/>
        <v>#DIV/0!</v>
      </c>
      <c r="Y177" s="143" t="e">
        <f t="shared" si="131"/>
        <v>#DIV/0!</v>
      </c>
      <c r="Z177" s="143" t="e">
        <f t="shared" si="131"/>
        <v>#DIV/0!</v>
      </c>
      <c r="AA177" s="142">
        <f t="shared" si="130"/>
        <v>0</v>
      </c>
      <c r="AB177" s="142">
        <f t="shared" si="130"/>
        <v>0</v>
      </c>
      <c r="AC177" s="142">
        <f t="shared" si="130"/>
        <v>0</v>
      </c>
      <c r="AD177" s="142">
        <f t="shared" si="130"/>
        <v>0</v>
      </c>
      <c r="AE177" s="142">
        <f t="shared" si="130"/>
        <v>0</v>
      </c>
      <c r="AF177" s="142">
        <f t="shared" si="130"/>
        <v>0</v>
      </c>
      <c r="AG177" s="1"/>
      <c r="AH177" s="1"/>
    </row>
    <row r="178" spans="1:34" ht="15.6" hidden="1" x14ac:dyDescent="0.25">
      <c r="A178" s="144" t="s">
        <v>197</v>
      </c>
      <c r="B178" s="144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6"/>
      <c r="V178" s="146"/>
      <c r="W178" s="146"/>
      <c r="X178" s="146"/>
      <c r="Y178" s="146"/>
      <c r="Z178" s="146"/>
      <c r="AA178" s="145"/>
      <c r="AB178" s="145"/>
      <c r="AC178" s="145"/>
      <c r="AD178" s="145"/>
      <c r="AE178" s="145"/>
      <c r="AF178" s="145"/>
      <c r="AG178" s="1"/>
      <c r="AH178" s="1"/>
    </row>
    <row r="179" spans="1:34" ht="15.6" hidden="1" x14ac:dyDescent="0.25">
      <c r="A179" s="150"/>
      <c r="B179" s="150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2"/>
      <c r="V179" s="152"/>
      <c r="W179" s="152"/>
      <c r="X179" s="152"/>
      <c r="Y179" s="152"/>
      <c r="Z179" s="152"/>
      <c r="AA179" s="151"/>
      <c r="AB179" s="151"/>
      <c r="AC179" s="151"/>
      <c r="AD179" s="151"/>
      <c r="AE179" s="151"/>
      <c r="AF179" s="151"/>
      <c r="AG179" s="1"/>
      <c r="AH179" s="1"/>
    </row>
    <row r="180" spans="1:34" ht="15.6" hidden="1" x14ac:dyDescent="0.25">
      <c r="A180" s="150"/>
      <c r="B180" s="150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2"/>
      <c r="V180" s="152"/>
      <c r="W180" s="152"/>
      <c r="X180" s="152"/>
      <c r="Y180" s="152"/>
      <c r="Z180" s="152"/>
      <c r="AA180" s="151"/>
      <c r="AB180" s="151"/>
      <c r="AC180" s="151"/>
      <c r="AD180" s="151"/>
      <c r="AE180" s="151"/>
      <c r="AF180" s="151"/>
      <c r="AG180" s="1"/>
      <c r="AH180" s="1"/>
    </row>
    <row r="181" spans="1:34" ht="15.6" hidden="1" x14ac:dyDescent="0.25">
      <c r="A181" s="150"/>
      <c r="B181" s="150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2"/>
      <c r="V181" s="152"/>
      <c r="W181" s="152"/>
      <c r="X181" s="152"/>
      <c r="Y181" s="152"/>
      <c r="Z181" s="152"/>
      <c r="AA181" s="151"/>
      <c r="AB181" s="151"/>
      <c r="AC181" s="151"/>
      <c r="AD181" s="151"/>
      <c r="AE181" s="151"/>
      <c r="AF181" s="151"/>
      <c r="AG181" s="1"/>
      <c r="AH181" s="1"/>
    </row>
    <row r="182" spans="1:34" ht="15.6" hidden="1" x14ac:dyDescent="0.25">
      <c r="A182" s="150"/>
      <c r="B182" s="150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2"/>
      <c r="V182" s="152"/>
      <c r="W182" s="152"/>
      <c r="X182" s="152"/>
      <c r="Y182" s="152"/>
      <c r="Z182" s="152"/>
      <c r="AA182" s="151"/>
      <c r="AB182" s="151"/>
      <c r="AC182" s="151"/>
      <c r="AD182" s="151"/>
      <c r="AE182" s="151"/>
      <c r="AF182" s="151"/>
      <c r="AG182" s="1"/>
      <c r="AH182" s="1"/>
    </row>
    <row r="183" spans="1:34" ht="15.6" hidden="1" x14ac:dyDescent="0.25">
      <c r="A183" s="150"/>
      <c r="B183" s="150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2"/>
      <c r="V183" s="152"/>
      <c r="W183" s="152"/>
      <c r="X183" s="152"/>
      <c r="Y183" s="152"/>
      <c r="Z183" s="152"/>
      <c r="AA183" s="151"/>
      <c r="AB183" s="151"/>
      <c r="AC183" s="151"/>
      <c r="AD183" s="151"/>
      <c r="AE183" s="151"/>
      <c r="AF183" s="151"/>
      <c r="AG183" s="1"/>
      <c r="AH183" s="1"/>
    </row>
    <row r="184" spans="1:34" ht="15.6" hidden="1" x14ac:dyDescent="0.25">
      <c r="A184" s="150"/>
      <c r="B184" s="150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2"/>
      <c r="V184" s="152"/>
      <c r="W184" s="152"/>
      <c r="X184" s="152"/>
      <c r="Y184" s="152"/>
      <c r="Z184" s="152"/>
      <c r="AA184" s="151"/>
      <c r="AB184" s="151"/>
      <c r="AC184" s="151"/>
      <c r="AD184" s="151"/>
      <c r="AE184" s="151"/>
      <c r="AF184" s="151"/>
      <c r="AG184" s="1"/>
      <c r="AH184" s="1"/>
    </row>
    <row r="185" spans="1:34" ht="15.6" hidden="1" x14ac:dyDescent="0.25">
      <c r="A185" s="150"/>
      <c r="B185" s="150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2"/>
      <c r="V185" s="152"/>
      <c r="W185" s="152"/>
      <c r="X185" s="152"/>
      <c r="Y185" s="152"/>
      <c r="Z185" s="152"/>
      <c r="AA185" s="151"/>
      <c r="AB185" s="151"/>
      <c r="AC185" s="151"/>
      <c r="AD185" s="151"/>
      <c r="AE185" s="151"/>
      <c r="AF185" s="151"/>
      <c r="AG185" s="1"/>
      <c r="AH185" s="1"/>
    </row>
    <row r="186" spans="1:34" ht="15.6" hidden="1" x14ac:dyDescent="0.25">
      <c r="A186" s="150"/>
      <c r="B186" s="150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2"/>
      <c r="V186" s="152"/>
      <c r="W186" s="152"/>
      <c r="X186" s="152"/>
      <c r="Y186" s="152"/>
      <c r="Z186" s="152"/>
      <c r="AA186" s="151"/>
      <c r="AB186" s="151"/>
      <c r="AC186" s="151"/>
      <c r="AD186" s="151"/>
      <c r="AE186" s="151"/>
      <c r="AF186" s="151"/>
      <c r="AG186" s="1"/>
      <c r="AH186" s="1"/>
    </row>
    <row r="187" spans="1:34" ht="15.6" hidden="1" x14ac:dyDescent="0.25">
      <c r="A187" s="150"/>
      <c r="B187" s="150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2"/>
      <c r="V187" s="152"/>
      <c r="W187" s="152"/>
      <c r="X187" s="152"/>
      <c r="Y187" s="152"/>
      <c r="Z187" s="152"/>
      <c r="AA187" s="151"/>
      <c r="AB187" s="151"/>
      <c r="AC187" s="151"/>
      <c r="AD187" s="151"/>
      <c r="AE187" s="151"/>
      <c r="AF187" s="151"/>
      <c r="AG187" s="1"/>
      <c r="AH187" s="1"/>
    </row>
    <row r="188" spans="1:34" ht="15.6" hidden="1" x14ac:dyDescent="0.25">
      <c r="A188" s="150"/>
      <c r="B188" s="150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2"/>
      <c r="V188" s="152"/>
      <c r="W188" s="152"/>
      <c r="X188" s="152"/>
      <c r="Y188" s="152"/>
      <c r="Z188" s="152"/>
      <c r="AA188" s="151"/>
      <c r="AB188" s="151"/>
      <c r="AC188" s="151"/>
      <c r="AD188" s="151"/>
      <c r="AE188" s="151"/>
      <c r="AF188" s="151"/>
      <c r="AG188" s="1"/>
      <c r="AH188" s="1"/>
    </row>
    <row r="189" spans="1:34" ht="15.6" hidden="1" x14ac:dyDescent="0.25">
      <c r="A189" s="150"/>
      <c r="B189" s="150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2"/>
      <c r="V189" s="152"/>
      <c r="W189" s="152"/>
      <c r="X189" s="152"/>
      <c r="Y189" s="152"/>
      <c r="Z189" s="152"/>
      <c r="AA189" s="151"/>
      <c r="AB189" s="151"/>
      <c r="AC189" s="151"/>
      <c r="AD189" s="151"/>
      <c r="AE189" s="151"/>
      <c r="AF189" s="151"/>
      <c r="AG189" s="1"/>
      <c r="AH189" s="1"/>
    </row>
    <row r="190" spans="1:34" ht="15.6" hidden="1" x14ac:dyDescent="0.25">
      <c r="A190" s="150"/>
      <c r="B190" s="150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2"/>
      <c r="V190" s="152"/>
      <c r="W190" s="152"/>
      <c r="X190" s="152"/>
      <c r="Y190" s="152"/>
      <c r="Z190" s="152"/>
      <c r="AA190" s="151"/>
      <c r="AB190" s="151"/>
      <c r="AC190" s="151"/>
      <c r="AD190" s="151"/>
      <c r="AE190" s="151"/>
      <c r="AF190" s="151"/>
      <c r="AG190" s="1"/>
      <c r="AH190" s="1"/>
    </row>
    <row r="191" spans="1:34" ht="15.6" hidden="1" x14ac:dyDescent="0.25">
      <c r="A191" s="150"/>
      <c r="B191" s="150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2"/>
      <c r="V191" s="152"/>
      <c r="W191" s="152"/>
      <c r="X191" s="152"/>
      <c r="Y191" s="152"/>
      <c r="Z191" s="152"/>
      <c r="AA191" s="151"/>
      <c r="AB191" s="151"/>
      <c r="AC191" s="151"/>
      <c r="AD191" s="151"/>
      <c r="AE191" s="151"/>
      <c r="AF191" s="151"/>
      <c r="AG191" s="1"/>
      <c r="AH191" s="1"/>
    </row>
    <row r="192" spans="1:34" ht="15.6" hidden="1" x14ac:dyDescent="0.25">
      <c r="A192" s="154"/>
      <c r="B192" s="154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2"/>
      <c r="V192" s="152"/>
      <c r="W192" s="152"/>
      <c r="X192" s="152"/>
      <c r="Y192" s="152"/>
      <c r="Z192" s="152"/>
      <c r="AA192" s="151"/>
      <c r="AB192" s="151"/>
      <c r="AC192" s="151"/>
      <c r="AD192" s="151"/>
      <c r="AE192" s="151"/>
      <c r="AF192" s="151"/>
      <c r="AG192" s="1"/>
      <c r="AH192" s="1"/>
    </row>
    <row r="193" spans="1:34" ht="15.6" hidden="1" x14ac:dyDescent="0.25">
      <c r="A193" s="150"/>
      <c r="B193" s="150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2"/>
      <c r="V193" s="152"/>
      <c r="W193" s="152"/>
      <c r="X193" s="152"/>
      <c r="Y193" s="152"/>
      <c r="Z193" s="152"/>
      <c r="AA193" s="151"/>
      <c r="AB193" s="151"/>
      <c r="AC193" s="151"/>
      <c r="AD193" s="151"/>
      <c r="AE193" s="151"/>
      <c r="AF193" s="151"/>
      <c r="AG193" s="1"/>
      <c r="AH193" s="1"/>
    </row>
    <row r="194" spans="1:34" ht="16.2" hidden="1" x14ac:dyDescent="0.25">
      <c r="A194" s="141" t="s">
        <v>52</v>
      </c>
      <c r="B194" s="141"/>
      <c r="C194" s="142">
        <f t="shared" ref="C194:AF194" si="132">SUM(C196:C210)</f>
        <v>0</v>
      </c>
      <c r="D194" s="142">
        <f t="shared" si="132"/>
        <v>0</v>
      </c>
      <c r="E194" s="142">
        <f t="shared" si="132"/>
        <v>0</v>
      </c>
      <c r="F194" s="142">
        <f t="shared" si="132"/>
        <v>0</v>
      </c>
      <c r="G194" s="142">
        <f t="shared" si="132"/>
        <v>0</v>
      </c>
      <c r="H194" s="142">
        <f t="shared" si="132"/>
        <v>0</v>
      </c>
      <c r="I194" s="142">
        <f t="shared" si="132"/>
        <v>0</v>
      </c>
      <c r="J194" s="142">
        <f t="shared" si="132"/>
        <v>0</v>
      </c>
      <c r="K194" s="142">
        <f t="shared" si="132"/>
        <v>0</v>
      </c>
      <c r="L194" s="142">
        <f t="shared" si="132"/>
        <v>0</v>
      </c>
      <c r="M194" s="142">
        <f t="shared" si="132"/>
        <v>0</v>
      </c>
      <c r="N194" s="142">
        <f t="shared" si="132"/>
        <v>0</v>
      </c>
      <c r="O194" s="142">
        <f t="shared" si="132"/>
        <v>0</v>
      </c>
      <c r="P194" s="142">
        <f t="shared" si="132"/>
        <v>0</v>
      </c>
      <c r="Q194" s="142">
        <f t="shared" si="132"/>
        <v>0</v>
      </c>
      <c r="R194" s="142">
        <f t="shared" si="132"/>
        <v>0</v>
      </c>
      <c r="S194" s="142">
        <f t="shared" si="132"/>
        <v>0</v>
      </c>
      <c r="T194" s="142">
        <f t="shared" si="132"/>
        <v>0</v>
      </c>
      <c r="U194" s="143" t="e">
        <f t="shared" ref="U194:Z194" si="133">AVERAGE(U196:U210)</f>
        <v>#DIV/0!</v>
      </c>
      <c r="V194" s="143" t="e">
        <f t="shared" si="133"/>
        <v>#DIV/0!</v>
      </c>
      <c r="W194" s="143" t="e">
        <f t="shared" si="133"/>
        <v>#DIV/0!</v>
      </c>
      <c r="X194" s="143" t="e">
        <f t="shared" si="133"/>
        <v>#DIV/0!</v>
      </c>
      <c r="Y194" s="143" t="e">
        <f t="shared" si="133"/>
        <v>#DIV/0!</v>
      </c>
      <c r="Z194" s="143" t="e">
        <f t="shared" si="133"/>
        <v>#DIV/0!</v>
      </c>
      <c r="AA194" s="142">
        <f t="shared" si="132"/>
        <v>0</v>
      </c>
      <c r="AB194" s="142">
        <f t="shared" si="132"/>
        <v>0</v>
      </c>
      <c r="AC194" s="142">
        <f t="shared" si="132"/>
        <v>0</v>
      </c>
      <c r="AD194" s="142">
        <f t="shared" si="132"/>
        <v>0</v>
      </c>
      <c r="AE194" s="142">
        <f t="shared" si="132"/>
        <v>0</v>
      </c>
      <c r="AF194" s="142">
        <f t="shared" si="132"/>
        <v>0</v>
      </c>
      <c r="AG194" s="1"/>
      <c r="AH194" s="1"/>
    </row>
    <row r="195" spans="1:34" ht="15.6" hidden="1" x14ac:dyDescent="0.25">
      <c r="A195" s="144" t="s">
        <v>197</v>
      </c>
      <c r="B195" s="144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6"/>
      <c r="V195" s="146"/>
      <c r="W195" s="146"/>
      <c r="X195" s="146"/>
      <c r="Y195" s="146"/>
      <c r="Z195" s="146"/>
      <c r="AA195" s="145"/>
      <c r="AB195" s="145"/>
      <c r="AC195" s="145"/>
      <c r="AD195" s="145"/>
      <c r="AE195" s="145"/>
      <c r="AF195" s="145"/>
      <c r="AG195" s="1"/>
      <c r="AH195" s="1"/>
    </row>
    <row r="196" spans="1:34" ht="15.6" hidden="1" x14ac:dyDescent="0.25">
      <c r="A196" s="150"/>
      <c r="B196" s="150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2"/>
      <c r="V196" s="152"/>
      <c r="W196" s="152"/>
      <c r="X196" s="152"/>
      <c r="Y196" s="152"/>
      <c r="Z196" s="152"/>
      <c r="AA196" s="151"/>
      <c r="AB196" s="151"/>
      <c r="AC196" s="151"/>
      <c r="AD196" s="151"/>
      <c r="AE196" s="151"/>
      <c r="AF196" s="151"/>
      <c r="AG196" s="1"/>
      <c r="AH196" s="1"/>
    </row>
    <row r="197" spans="1:34" ht="15.6" hidden="1" x14ac:dyDescent="0.25">
      <c r="A197" s="150"/>
      <c r="B197" s="150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2"/>
      <c r="V197" s="152"/>
      <c r="W197" s="152"/>
      <c r="X197" s="152"/>
      <c r="Y197" s="152"/>
      <c r="Z197" s="152"/>
      <c r="AA197" s="151"/>
      <c r="AB197" s="151"/>
      <c r="AC197" s="151"/>
      <c r="AD197" s="151"/>
      <c r="AE197" s="151"/>
      <c r="AF197" s="151"/>
      <c r="AG197" s="1"/>
      <c r="AH197" s="1"/>
    </row>
    <row r="198" spans="1:34" ht="15.6" hidden="1" x14ac:dyDescent="0.25">
      <c r="A198" s="150"/>
      <c r="B198" s="150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2"/>
      <c r="V198" s="152"/>
      <c r="W198" s="152"/>
      <c r="X198" s="152"/>
      <c r="Y198" s="152"/>
      <c r="Z198" s="152"/>
      <c r="AA198" s="151"/>
      <c r="AB198" s="151"/>
      <c r="AC198" s="151"/>
      <c r="AD198" s="151"/>
      <c r="AE198" s="151"/>
      <c r="AF198" s="151"/>
      <c r="AG198" s="1"/>
      <c r="AH198" s="1"/>
    </row>
    <row r="199" spans="1:34" ht="15.6" hidden="1" x14ac:dyDescent="0.25">
      <c r="A199" s="150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2"/>
      <c r="V199" s="152"/>
      <c r="W199" s="152"/>
      <c r="X199" s="152"/>
      <c r="Y199" s="152"/>
      <c r="Z199" s="152"/>
      <c r="AA199" s="151"/>
      <c r="AB199" s="151"/>
      <c r="AC199" s="151"/>
      <c r="AD199" s="151"/>
      <c r="AE199" s="151"/>
      <c r="AF199" s="151"/>
      <c r="AG199" s="1"/>
      <c r="AH199" s="1"/>
    </row>
    <row r="200" spans="1:34" ht="15.6" hidden="1" x14ac:dyDescent="0.25">
      <c r="A200" s="150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2"/>
      <c r="V200" s="152"/>
      <c r="W200" s="152"/>
      <c r="X200" s="152"/>
      <c r="Y200" s="152"/>
      <c r="Z200" s="152"/>
      <c r="AA200" s="151"/>
      <c r="AB200" s="151"/>
      <c r="AC200" s="151"/>
      <c r="AD200" s="151"/>
      <c r="AE200" s="151"/>
      <c r="AF200" s="151"/>
      <c r="AG200" s="1"/>
      <c r="AH200" s="1"/>
    </row>
    <row r="201" spans="1:34" ht="15.6" hidden="1" x14ac:dyDescent="0.25">
      <c r="A201" s="150"/>
      <c r="B201" s="150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2"/>
      <c r="V201" s="152"/>
      <c r="W201" s="152"/>
      <c r="X201" s="152"/>
      <c r="Y201" s="152"/>
      <c r="Z201" s="152"/>
      <c r="AA201" s="151"/>
      <c r="AB201" s="151"/>
      <c r="AC201" s="151"/>
      <c r="AD201" s="151"/>
      <c r="AE201" s="151"/>
      <c r="AF201" s="151"/>
      <c r="AG201" s="1"/>
      <c r="AH201" s="1"/>
    </row>
    <row r="202" spans="1:34" ht="15.6" hidden="1" x14ac:dyDescent="0.25">
      <c r="A202" s="150"/>
      <c r="B202" s="150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2"/>
      <c r="V202" s="152"/>
      <c r="W202" s="152"/>
      <c r="X202" s="152"/>
      <c r="Y202" s="152"/>
      <c r="Z202" s="152"/>
      <c r="AA202" s="151"/>
      <c r="AB202" s="151"/>
      <c r="AC202" s="151"/>
      <c r="AD202" s="151"/>
      <c r="AE202" s="151"/>
      <c r="AF202" s="151"/>
      <c r="AG202" s="1"/>
      <c r="AH202" s="1"/>
    </row>
    <row r="203" spans="1:34" ht="15.6" hidden="1" x14ac:dyDescent="0.25">
      <c r="A203" s="150"/>
      <c r="B203" s="150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2"/>
      <c r="V203" s="152"/>
      <c r="W203" s="152"/>
      <c r="X203" s="152"/>
      <c r="Y203" s="152"/>
      <c r="Z203" s="152"/>
      <c r="AA203" s="151"/>
      <c r="AB203" s="151"/>
      <c r="AC203" s="151"/>
      <c r="AD203" s="151"/>
      <c r="AE203" s="151"/>
      <c r="AF203" s="151"/>
      <c r="AG203" s="1"/>
      <c r="AH203" s="1"/>
    </row>
    <row r="204" spans="1:34" ht="15.6" hidden="1" x14ac:dyDescent="0.25">
      <c r="A204" s="150"/>
      <c r="B204" s="150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2"/>
      <c r="V204" s="152"/>
      <c r="W204" s="152"/>
      <c r="X204" s="152"/>
      <c r="Y204" s="152"/>
      <c r="Z204" s="152"/>
      <c r="AA204" s="151"/>
      <c r="AB204" s="151"/>
      <c r="AC204" s="151"/>
      <c r="AD204" s="151"/>
      <c r="AE204" s="151"/>
      <c r="AF204" s="151"/>
      <c r="AG204" s="1"/>
      <c r="AH204" s="1"/>
    </row>
    <row r="205" spans="1:34" ht="15.6" hidden="1" x14ac:dyDescent="0.25">
      <c r="A205" s="150"/>
      <c r="B205" s="150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2"/>
      <c r="V205" s="152"/>
      <c r="W205" s="152"/>
      <c r="X205" s="152"/>
      <c r="Y205" s="152"/>
      <c r="Z205" s="152"/>
      <c r="AA205" s="151"/>
      <c r="AB205" s="151"/>
      <c r="AC205" s="151"/>
      <c r="AD205" s="151"/>
      <c r="AE205" s="151"/>
      <c r="AF205" s="151"/>
      <c r="AG205" s="1"/>
      <c r="AH205" s="1"/>
    </row>
    <row r="206" spans="1:34" ht="15.6" hidden="1" x14ac:dyDescent="0.25">
      <c r="A206" s="150"/>
      <c r="B206" s="150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2"/>
      <c r="V206" s="152"/>
      <c r="W206" s="152"/>
      <c r="X206" s="152"/>
      <c r="Y206" s="152"/>
      <c r="Z206" s="152"/>
      <c r="AA206" s="151"/>
      <c r="AB206" s="151"/>
      <c r="AC206" s="151"/>
      <c r="AD206" s="151"/>
      <c r="AE206" s="151"/>
      <c r="AF206" s="151"/>
      <c r="AG206" s="1"/>
      <c r="AH206" s="1"/>
    </row>
    <row r="207" spans="1:34" ht="15.6" hidden="1" x14ac:dyDescent="0.25">
      <c r="A207" s="150"/>
      <c r="B207" s="150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2"/>
      <c r="V207" s="152"/>
      <c r="W207" s="152"/>
      <c r="X207" s="152"/>
      <c r="Y207" s="152"/>
      <c r="Z207" s="152"/>
      <c r="AA207" s="151"/>
      <c r="AB207" s="151"/>
      <c r="AC207" s="151"/>
      <c r="AD207" s="151"/>
      <c r="AE207" s="151"/>
      <c r="AF207" s="151"/>
      <c r="AG207" s="1"/>
      <c r="AH207" s="1"/>
    </row>
    <row r="208" spans="1:34" ht="15.6" hidden="1" x14ac:dyDescent="0.25">
      <c r="A208" s="150"/>
      <c r="B208" s="150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2"/>
      <c r="V208" s="152"/>
      <c r="W208" s="152"/>
      <c r="X208" s="152"/>
      <c r="Y208" s="152"/>
      <c r="Z208" s="152"/>
      <c r="AA208" s="151"/>
      <c r="AB208" s="151"/>
      <c r="AC208" s="151"/>
      <c r="AD208" s="151"/>
      <c r="AE208" s="151"/>
      <c r="AF208" s="151"/>
      <c r="AG208" s="1"/>
      <c r="AH208" s="1"/>
    </row>
    <row r="209" spans="1:34" ht="15.6" hidden="1" x14ac:dyDescent="0.25">
      <c r="A209" s="154"/>
      <c r="B209" s="154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2"/>
      <c r="V209" s="152"/>
      <c r="W209" s="152"/>
      <c r="X209" s="152"/>
      <c r="Y209" s="152"/>
      <c r="Z209" s="152"/>
      <c r="AA209" s="151"/>
      <c r="AB209" s="151"/>
      <c r="AC209" s="151"/>
      <c r="AD209" s="151"/>
      <c r="AE209" s="151"/>
      <c r="AF209" s="151"/>
      <c r="AG209" s="1"/>
      <c r="AH209" s="1"/>
    </row>
    <row r="210" spans="1:34" ht="15.6" hidden="1" x14ac:dyDescent="0.25">
      <c r="A210" s="150"/>
      <c r="B210" s="150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2"/>
      <c r="V210" s="152"/>
      <c r="W210" s="152"/>
      <c r="X210" s="152"/>
      <c r="Y210" s="152"/>
      <c r="Z210" s="152"/>
      <c r="AA210" s="151"/>
      <c r="AB210" s="151"/>
      <c r="AC210" s="151"/>
      <c r="AD210" s="151"/>
      <c r="AE210" s="151"/>
      <c r="AF210" s="151"/>
      <c r="AG210" s="1"/>
      <c r="AH210" s="1"/>
    </row>
    <row r="211" spans="1:34" ht="32.4" hidden="1" x14ac:dyDescent="0.25">
      <c r="A211" s="141" t="s">
        <v>214</v>
      </c>
      <c r="B211" s="141"/>
      <c r="C211" s="142">
        <f t="shared" ref="C211:AF211" si="134">SUM(C213:C227)</f>
        <v>0</v>
      </c>
      <c r="D211" s="142">
        <f t="shared" si="134"/>
        <v>0</v>
      </c>
      <c r="E211" s="142">
        <f t="shared" si="134"/>
        <v>0</v>
      </c>
      <c r="F211" s="142">
        <f t="shared" si="134"/>
        <v>0</v>
      </c>
      <c r="G211" s="142">
        <f t="shared" si="134"/>
        <v>0</v>
      </c>
      <c r="H211" s="142">
        <f t="shared" si="134"/>
        <v>0</v>
      </c>
      <c r="I211" s="142">
        <f t="shared" si="134"/>
        <v>0</v>
      </c>
      <c r="J211" s="142">
        <f t="shared" si="134"/>
        <v>0</v>
      </c>
      <c r="K211" s="142">
        <f t="shared" si="134"/>
        <v>0</v>
      </c>
      <c r="L211" s="142">
        <f t="shared" si="134"/>
        <v>0</v>
      </c>
      <c r="M211" s="142">
        <f t="shared" si="134"/>
        <v>0</v>
      </c>
      <c r="N211" s="142">
        <f t="shared" si="134"/>
        <v>0</v>
      </c>
      <c r="O211" s="142">
        <f t="shared" si="134"/>
        <v>0</v>
      </c>
      <c r="P211" s="142">
        <f t="shared" si="134"/>
        <v>0</v>
      </c>
      <c r="Q211" s="142">
        <f t="shared" si="134"/>
        <v>0</v>
      </c>
      <c r="R211" s="142">
        <f t="shared" si="134"/>
        <v>0</v>
      </c>
      <c r="S211" s="142">
        <f t="shared" si="134"/>
        <v>0</v>
      </c>
      <c r="T211" s="142">
        <f t="shared" si="134"/>
        <v>0</v>
      </c>
      <c r="U211" s="143" t="e">
        <f t="shared" ref="U211:Z211" si="135">AVERAGE(U213:U227)</f>
        <v>#DIV/0!</v>
      </c>
      <c r="V211" s="143" t="e">
        <f t="shared" si="135"/>
        <v>#DIV/0!</v>
      </c>
      <c r="W211" s="143" t="e">
        <f t="shared" si="135"/>
        <v>#DIV/0!</v>
      </c>
      <c r="X211" s="143" t="e">
        <f t="shared" si="135"/>
        <v>#DIV/0!</v>
      </c>
      <c r="Y211" s="143" t="e">
        <f t="shared" si="135"/>
        <v>#DIV/0!</v>
      </c>
      <c r="Z211" s="143" t="e">
        <f t="shared" si="135"/>
        <v>#DIV/0!</v>
      </c>
      <c r="AA211" s="142">
        <f t="shared" si="134"/>
        <v>0</v>
      </c>
      <c r="AB211" s="142">
        <f t="shared" si="134"/>
        <v>0</v>
      </c>
      <c r="AC211" s="142">
        <f t="shared" si="134"/>
        <v>0</v>
      </c>
      <c r="AD211" s="142">
        <f t="shared" si="134"/>
        <v>0</v>
      </c>
      <c r="AE211" s="142">
        <f t="shared" si="134"/>
        <v>0</v>
      </c>
      <c r="AF211" s="142">
        <f t="shared" si="134"/>
        <v>0</v>
      </c>
      <c r="AG211" s="1"/>
      <c r="AH211" s="1"/>
    </row>
    <row r="212" spans="1:34" ht="15.6" hidden="1" x14ac:dyDescent="0.25">
      <c r="A212" s="144" t="s">
        <v>197</v>
      </c>
      <c r="B212" s="144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6"/>
      <c r="V212" s="146"/>
      <c r="W212" s="146"/>
      <c r="X212" s="146"/>
      <c r="Y212" s="146"/>
      <c r="Z212" s="146"/>
      <c r="AA212" s="145"/>
      <c r="AB212" s="145"/>
      <c r="AC212" s="145"/>
      <c r="AD212" s="145"/>
      <c r="AE212" s="145"/>
      <c r="AF212" s="145"/>
      <c r="AG212" s="1"/>
      <c r="AH212" s="1"/>
    </row>
    <row r="213" spans="1:34" ht="15.6" hidden="1" x14ac:dyDescent="0.25">
      <c r="A213" s="150"/>
      <c r="B213" s="150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2"/>
      <c r="V213" s="152"/>
      <c r="W213" s="152"/>
      <c r="X213" s="152"/>
      <c r="Y213" s="152"/>
      <c r="Z213" s="152"/>
      <c r="AA213" s="151"/>
      <c r="AB213" s="151"/>
      <c r="AC213" s="151"/>
      <c r="AD213" s="151"/>
      <c r="AE213" s="151"/>
      <c r="AF213" s="151"/>
      <c r="AG213" s="1"/>
      <c r="AH213" s="1"/>
    </row>
    <row r="214" spans="1:34" ht="15.6" hidden="1" x14ac:dyDescent="0.25">
      <c r="A214" s="150"/>
      <c r="B214" s="150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2"/>
      <c r="V214" s="152"/>
      <c r="W214" s="152"/>
      <c r="X214" s="152"/>
      <c r="Y214" s="152"/>
      <c r="Z214" s="152"/>
      <c r="AA214" s="151"/>
      <c r="AB214" s="151"/>
      <c r="AC214" s="151"/>
      <c r="AD214" s="151"/>
      <c r="AE214" s="151"/>
      <c r="AF214" s="151"/>
      <c r="AG214" s="1"/>
      <c r="AH214" s="1"/>
    </row>
    <row r="215" spans="1:34" ht="15.6" hidden="1" x14ac:dyDescent="0.25">
      <c r="A215" s="150"/>
      <c r="B215" s="150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2"/>
      <c r="V215" s="152"/>
      <c r="W215" s="152"/>
      <c r="X215" s="152"/>
      <c r="Y215" s="152"/>
      <c r="Z215" s="152"/>
      <c r="AA215" s="151"/>
      <c r="AB215" s="151"/>
      <c r="AC215" s="151"/>
      <c r="AD215" s="151"/>
      <c r="AE215" s="151"/>
      <c r="AF215" s="151"/>
      <c r="AG215" s="1"/>
      <c r="AH215" s="1"/>
    </row>
    <row r="216" spans="1:34" ht="15.6" hidden="1" x14ac:dyDescent="0.25">
      <c r="A216" s="150"/>
      <c r="B216" s="150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2"/>
      <c r="V216" s="152"/>
      <c r="W216" s="152"/>
      <c r="X216" s="152"/>
      <c r="Y216" s="152"/>
      <c r="Z216" s="152"/>
      <c r="AA216" s="151"/>
      <c r="AB216" s="151"/>
      <c r="AC216" s="151"/>
      <c r="AD216" s="151"/>
      <c r="AE216" s="151"/>
      <c r="AF216" s="151"/>
      <c r="AG216" s="1"/>
      <c r="AH216" s="1"/>
    </row>
    <row r="217" spans="1:34" ht="15.6" hidden="1" x14ac:dyDescent="0.25">
      <c r="A217" s="150"/>
      <c r="B217" s="150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2"/>
      <c r="V217" s="152"/>
      <c r="W217" s="152"/>
      <c r="X217" s="152"/>
      <c r="Y217" s="152"/>
      <c r="Z217" s="152"/>
      <c r="AA217" s="151"/>
      <c r="AB217" s="151"/>
      <c r="AC217" s="151"/>
      <c r="AD217" s="151"/>
      <c r="AE217" s="151"/>
      <c r="AF217" s="151"/>
      <c r="AG217" s="1"/>
      <c r="AH217" s="1"/>
    </row>
    <row r="218" spans="1:34" ht="15.6" hidden="1" x14ac:dyDescent="0.25">
      <c r="A218" s="150"/>
      <c r="B218" s="15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2"/>
      <c r="V218" s="152"/>
      <c r="W218" s="152"/>
      <c r="X218" s="152"/>
      <c r="Y218" s="152"/>
      <c r="Z218" s="152"/>
      <c r="AA218" s="151"/>
      <c r="AB218" s="151"/>
      <c r="AC218" s="151"/>
      <c r="AD218" s="151"/>
      <c r="AE218" s="151"/>
      <c r="AF218" s="151"/>
      <c r="AG218" s="1"/>
      <c r="AH218" s="1"/>
    </row>
    <row r="219" spans="1:34" ht="15.6" hidden="1" x14ac:dyDescent="0.25">
      <c r="A219" s="150"/>
      <c r="B219" s="15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2"/>
      <c r="V219" s="152"/>
      <c r="W219" s="152"/>
      <c r="X219" s="152"/>
      <c r="Y219" s="152"/>
      <c r="Z219" s="152"/>
      <c r="AA219" s="151"/>
      <c r="AB219" s="151"/>
      <c r="AC219" s="151"/>
      <c r="AD219" s="151"/>
      <c r="AE219" s="151"/>
      <c r="AF219" s="151"/>
      <c r="AG219" s="1"/>
      <c r="AH219" s="1"/>
    </row>
    <row r="220" spans="1:34" ht="15.6" hidden="1" x14ac:dyDescent="0.25">
      <c r="A220" s="150"/>
      <c r="B220" s="150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2"/>
      <c r="V220" s="152"/>
      <c r="W220" s="152"/>
      <c r="X220" s="152"/>
      <c r="Y220" s="152"/>
      <c r="Z220" s="152"/>
      <c r="AA220" s="151"/>
      <c r="AB220" s="151"/>
      <c r="AC220" s="151"/>
      <c r="AD220" s="151"/>
      <c r="AE220" s="151"/>
      <c r="AF220" s="151"/>
      <c r="AG220" s="1"/>
      <c r="AH220" s="1"/>
    </row>
    <row r="221" spans="1:34" ht="15.6" hidden="1" x14ac:dyDescent="0.25">
      <c r="A221" s="150"/>
      <c r="B221" s="150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2"/>
      <c r="V221" s="152"/>
      <c r="W221" s="152"/>
      <c r="X221" s="152"/>
      <c r="Y221" s="152"/>
      <c r="Z221" s="152"/>
      <c r="AA221" s="151"/>
      <c r="AB221" s="151"/>
      <c r="AC221" s="151"/>
      <c r="AD221" s="151"/>
      <c r="AE221" s="151"/>
      <c r="AF221" s="151"/>
      <c r="AG221" s="1"/>
      <c r="AH221" s="1"/>
    </row>
    <row r="222" spans="1:34" ht="15.6" hidden="1" x14ac:dyDescent="0.25">
      <c r="A222" s="150"/>
      <c r="B222" s="150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2"/>
      <c r="V222" s="152"/>
      <c r="W222" s="152"/>
      <c r="X222" s="152"/>
      <c r="Y222" s="152"/>
      <c r="Z222" s="152"/>
      <c r="AA222" s="151"/>
      <c r="AB222" s="151"/>
      <c r="AC222" s="151"/>
      <c r="AD222" s="151"/>
      <c r="AE222" s="151"/>
      <c r="AF222" s="151"/>
      <c r="AG222" s="1"/>
      <c r="AH222" s="1"/>
    </row>
    <row r="223" spans="1:34" ht="15.6" hidden="1" x14ac:dyDescent="0.25">
      <c r="A223" s="150"/>
      <c r="B223" s="150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2"/>
      <c r="V223" s="152"/>
      <c r="W223" s="152"/>
      <c r="X223" s="152"/>
      <c r="Y223" s="152"/>
      <c r="Z223" s="152"/>
      <c r="AA223" s="151"/>
      <c r="AB223" s="151"/>
      <c r="AC223" s="151"/>
      <c r="AD223" s="151"/>
      <c r="AE223" s="151"/>
      <c r="AF223" s="151"/>
      <c r="AG223" s="1"/>
      <c r="AH223" s="1"/>
    </row>
    <row r="224" spans="1:34" ht="15.6" hidden="1" x14ac:dyDescent="0.25">
      <c r="A224" s="150"/>
      <c r="B224" s="150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2"/>
      <c r="V224" s="152"/>
      <c r="W224" s="152"/>
      <c r="X224" s="152"/>
      <c r="Y224" s="152"/>
      <c r="Z224" s="152"/>
      <c r="AA224" s="151"/>
      <c r="AB224" s="151"/>
      <c r="AC224" s="151"/>
      <c r="AD224" s="151"/>
      <c r="AE224" s="151"/>
      <c r="AF224" s="151"/>
      <c r="AG224" s="1"/>
      <c r="AH224" s="1"/>
    </row>
    <row r="225" spans="1:34" ht="15.6" hidden="1" x14ac:dyDescent="0.25">
      <c r="A225" s="150"/>
      <c r="B225" s="150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2"/>
      <c r="V225" s="152"/>
      <c r="W225" s="152"/>
      <c r="X225" s="152"/>
      <c r="Y225" s="152"/>
      <c r="Z225" s="152"/>
      <c r="AA225" s="151"/>
      <c r="AB225" s="151"/>
      <c r="AC225" s="151"/>
      <c r="AD225" s="151"/>
      <c r="AE225" s="151"/>
      <c r="AF225" s="151"/>
      <c r="AG225" s="1"/>
      <c r="AH225" s="1"/>
    </row>
    <row r="226" spans="1:34" ht="15.6" hidden="1" x14ac:dyDescent="0.25">
      <c r="A226" s="154"/>
      <c r="B226" s="154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2"/>
      <c r="V226" s="152"/>
      <c r="W226" s="152"/>
      <c r="X226" s="152"/>
      <c r="Y226" s="152"/>
      <c r="Z226" s="152"/>
      <c r="AA226" s="151"/>
      <c r="AB226" s="151"/>
      <c r="AC226" s="151"/>
      <c r="AD226" s="151"/>
      <c r="AE226" s="151"/>
      <c r="AF226" s="151"/>
      <c r="AG226" s="1"/>
      <c r="AH226" s="1"/>
    </row>
    <row r="227" spans="1:34" ht="15.6" hidden="1" x14ac:dyDescent="0.25">
      <c r="A227" s="150"/>
      <c r="B227" s="150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2"/>
      <c r="V227" s="152"/>
      <c r="W227" s="152"/>
      <c r="X227" s="152"/>
      <c r="Y227" s="152"/>
      <c r="Z227" s="152"/>
      <c r="AA227" s="151"/>
      <c r="AB227" s="151"/>
      <c r="AC227" s="151"/>
      <c r="AD227" s="151"/>
      <c r="AE227" s="151"/>
      <c r="AF227" s="151"/>
      <c r="AG227" s="1"/>
      <c r="AH227" s="1"/>
    </row>
    <row r="228" spans="1:34" ht="48.6" hidden="1" x14ac:dyDescent="0.25">
      <c r="A228" s="141" t="s">
        <v>215</v>
      </c>
      <c r="B228" s="141"/>
      <c r="C228" s="142">
        <f t="shared" ref="C228:AF228" si="136">SUM(C230:C244)</f>
        <v>0</v>
      </c>
      <c r="D228" s="142">
        <f t="shared" si="136"/>
        <v>0</v>
      </c>
      <c r="E228" s="142">
        <f t="shared" si="136"/>
        <v>0</v>
      </c>
      <c r="F228" s="142">
        <f t="shared" si="136"/>
        <v>0</v>
      </c>
      <c r="G228" s="142">
        <f t="shared" si="136"/>
        <v>0</v>
      </c>
      <c r="H228" s="142">
        <f t="shared" si="136"/>
        <v>0</v>
      </c>
      <c r="I228" s="142">
        <f t="shared" si="136"/>
        <v>0</v>
      </c>
      <c r="J228" s="142">
        <f t="shared" si="136"/>
        <v>0</v>
      </c>
      <c r="K228" s="142">
        <f t="shared" si="136"/>
        <v>0</v>
      </c>
      <c r="L228" s="142">
        <f t="shared" si="136"/>
        <v>0</v>
      </c>
      <c r="M228" s="142">
        <f t="shared" si="136"/>
        <v>0</v>
      </c>
      <c r="N228" s="142">
        <f t="shared" si="136"/>
        <v>0</v>
      </c>
      <c r="O228" s="142">
        <f t="shared" si="136"/>
        <v>0</v>
      </c>
      <c r="P228" s="142">
        <f t="shared" si="136"/>
        <v>0</v>
      </c>
      <c r="Q228" s="142">
        <f t="shared" si="136"/>
        <v>0</v>
      </c>
      <c r="R228" s="142">
        <f t="shared" si="136"/>
        <v>0</v>
      </c>
      <c r="S228" s="142">
        <f t="shared" si="136"/>
        <v>0</v>
      </c>
      <c r="T228" s="142">
        <f t="shared" si="136"/>
        <v>0</v>
      </c>
      <c r="U228" s="143" t="e">
        <f t="shared" ref="U228:Z228" si="137">AVERAGE(U230:U244)</f>
        <v>#DIV/0!</v>
      </c>
      <c r="V228" s="143" t="e">
        <f t="shared" si="137"/>
        <v>#DIV/0!</v>
      </c>
      <c r="W228" s="143" t="e">
        <f t="shared" si="137"/>
        <v>#DIV/0!</v>
      </c>
      <c r="X228" s="143" t="e">
        <f t="shared" si="137"/>
        <v>#DIV/0!</v>
      </c>
      <c r="Y228" s="143" t="e">
        <f t="shared" si="137"/>
        <v>#DIV/0!</v>
      </c>
      <c r="Z228" s="143" t="e">
        <f t="shared" si="137"/>
        <v>#DIV/0!</v>
      </c>
      <c r="AA228" s="142">
        <f t="shared" si="136"/>
        <v>0</v>
      </c>
      <c r="AB228" s="142">
        <f t="shared" si="136"/>
        <v>0</v>
      </c>
      <c r="AC228" s="142">
        <f t="shared" si="136"/>
        <v>0</v>
      </c>
      <c r="AD228" s="142">
        <f t="shared" si="136"/>
        <v>0</v>
      </c>
      <c r="AE228" s="142">
        <f t="shared" si="136"/>
        <v>0</v>
      </c>
      <c r="AF228" s="142">
        <f t="shared" si="136"/>
        <v>0</v>
      </c>
      <c r="AG228" s="1"/>
      <c r="AH228" s="1"/>
    </row>
    <row r="229" spans="1:34" ht="15.6" hidden="1" x14ac:dyDescent="0.25">
      <c r="A229" s="144" t="s">
        <v>197</v>
      </c>
      <c r="B229" s="144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6"/>
      <c r="V229" s="146"/>
      <c r="W229" s="146"/>
      <c r="X229" s="146"/>
      <c r="Y229" s="146"/>
      <c r="Z229" s="146"/>
      <c r="AA229" s="145"/>
      <c r="AB229" s="145"/>
      <c r="AC229" s="145"/>
      <c r="AD229" s="145"/>
      <c r="AE229" s="145"/>
      <c r="AF229" s="145"/>
      <c r="AG229" s="1"/>
      <c r="AH229" s="1"/>
    </row>
    <row r="230" spans="1:34" ht="15.6" hidden="1" x14ac:dyDescent="0.25">
      <c r="A230" s="150"/>
      <c r="B230" s="150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2"/>
      <c r="V230" s="152"/>
      <c r="W230" s="152"/>
      <c r="X230" s="152"/>
      <c r="Y230" s="152"/>
      <c r="Z230" s="152"/>
      <c r="AA230" s="151"/>
      <c r="AB230" s="151"/>
      <c r="AC230" s="151"/>
      <c r="AD230" s="151"/>
      <c r="AE230" s="151"/>
      <c r="AF230" s="151"/>
      <c r="AG230" s="1"/>
      <c r="AH230" s="1"/>
    </row>
    <row r="231" spans="1:34" ht="15.6" hidden="1" x14ac:dyDescent="0.25">
      <c r="A231" s="150"/>
      <c r="B231" s="15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2"/>
      <c r="V231" s="152"/>
      <c r="W231" s="152"/>
      <c r="X231" s="152"/>
      <c r="Y231" s="152"/>
      <c r="Z231" s="152"/>
      <c r="AA231" s="151"/>
      <c r="AB231" s="151"/>
      <c r="AC231" s="151"/>
      <c r="AD231" s="151"/>
      <c r="AE231" s="151"/>
      <c r="AF231" s="151"/>
      <c r="AG231" s="1"/>
      <c r="AH231" s="1"/>
    </row>
    <row r="232" spans="1:34" ht="15.6" hidden="1" x14ac:dyDescent="0.25">
      <c r="A232" s="150"/>
      <c r="B232" s="15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2"/>
      <c r="V232" s="152"/>
      <c r="W232" s="152"/>
      <c r="X232" s="152"/>
      <c r="Y232" s="152"/>
      <c r="Z232" s="152"/>
      <c r="AA232" s="151"/>
      <c r="AB232" s="151"/>
      <c r="AC232" s="151"/>
      <c r="AD232" s="151"/>
      <c r="AE232" s="151"/>
      <c r="AF232" s="151"/>
      <c r="AG232" s="1"/>
      <c r="AH232" s="1"/>
    </row>
    <row r="233" spans="1:34" ht="15.6" hidden="1" x14ac:dyDescent="0.25">
      <c r="A233" s="150"/>
      <c r="B233" s="150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2"/>
      <c r="V233" s="152"/>
      <c r="W233" s="152"/>
      <c r="X233" s="152"/>
      <c r="Y233" s="152"/>
      <c r="Z233" s="152"/>
      <c r="AA233" s="151"/>
      <c r="AB233" s="151"/>
      <c r="AC233" s="151"/>
      <c r="AD233" s="151"/>
      <c r="AE233" s="151"/>
      <c r="AF233" s="151"/>
      <c r="AG233" s="1"/>
      <c r="AH233" s="1"/>
    </row>
    <row r="234" spans="1:34" ht="15.6" hidden="1" x14ac:dyDescent="0.25">
      <c r="A234" s="150"/>
      <c r="B234" s="150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2"/>
      <c r="V234" s="152"/>
      <c r="W234" s="152"/>
      <c r="X234" s="152"/>
      <c r="Y234" s="152"/>
      <c r="Z234" s="152"/>
      <c r="AA234" s="151"/>
      <c r="AB234" s="151"/>
      <c r="AC234" s="151"/>
      <c r="AD234" s="151"/>
      <c r="AE234" s="151"/>
      <c r="AF234" s="151"/>
      <c r="AG234" s="1"/>
      <c r="AH234" s="1"/>
    </row>
    <row r="235" spans="1:34" ht="15.6" hidden="1" x14ac:dyDescent="0.25">
      <c r="A235" s="150"/>
      <c r="B235" s="150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2"/>
      <c r="V235" s="152"/>
      <c r="W235" s="152"/>
      <c r="X235" s="152"/>
      <c r="Y235" s="152"/>
      <c r="Z235" s="152"/>
      <c r="AA235" s="151"/>
      <c r="AB235" s="151"/>
      <c r="AC235" s="151"/>
      <c r="AD235" s="151"/>
      <c r="AE235" s="151"/>
      <c r="AF235" s="151"/>
      <c r="AG235" s="1"/>
      <c r="AH235" s="1"/>
    </row>
    <row r="236" spans="1:34" ht="15.6" hidden="1" x14ac:dyDescent="0.25">
      <c r="A236" s="150"/>
      <c r="B236" s="150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2"/>
      <c r="V236" s="152"/>
      <c r="W236" s="152"/>
      <c r="X236" s="152"/>
      <c r="Y236" s="152"/>
      <c r="Z236" s="152"/>
      <c r="AA236" s="151"/>
      <c r="AB236" s="151"/>
      <c r="AC236" s="151"/>
      <c r="AD236" s="151"/>
      <c r="AE236" s="151"/>
      <c r="AF236" s="151"/>
      <c r="AG236" s="1"/>
      <c r="AH236" s="1"/>
    </row>
    <row r="237" spans="1:34" ht="15.6" hidden="1" x14ac:dyDescent="0.25">
      <c r="A237" s="150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2"/>
      <c r="V237" s="152"/>
      <c r="W237" s="152"/>
      <c r="X237" s="152"/>
      <c r="Y237" s="152"/>
      <c r="Z237" s="152"/>
      <c r="AA237" s="151"/>
      <c r="AB237" s="151"/>
      <c r="AC237" s="151"/>
      <c r="AD237" s="151"/>
      <c r="AE237" s="151"/>
      <c r="AF237" s="151"/>
      <c r="AG237" s="1"/>
      <c r="AH237" s="1"/>
    </row>
    <row r="238" spans="1:34" ht="15.6" hidden="1" x14ac:dyDescent="0.25">
      <c r="A238" s="150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2"/>
      <c r="V238" s="152"/>
      <c r="W238" s="152"/>
      <c r="X238" s="152"/>
      <c r="Y238" s="152"/>
      <c r="Z238" s="152"/>
      <c r="AA238" s="151"/>
      <c r="AB238" s="151"/>
      <c r="AC238" s="151"/>
      <c r="AD238" s="151"/>
      <c r="AE238" s="151"/>
      <c r="AF238" s="151"/>
      <c r="AG238" s="1"/>
      <c r="AH238" s="1"/>
    </row>
    <row r="239" spans="1:34" ht="15.6" hidden="1" x14ac:dyDescent="0.25">
      <c r="A239" s="150"/>
      <c r="B239" s="150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2"/>
      <c r="V239" s="152"/>
      <c r="W239" s="152"/>
      <c r="X239" s="152"/>
      <c r="Y239" s="152"/>
      <c r="Z239" s="152"/>
      <c r="AA239" s="151"/>
      <c r="AB239" s="151"/>
      <c r="AC239" s="151"/>
      <c r="AD239" s="151"/>
      <c r="AE239" s="151"/>
      <c r="AF239" s="151"/>
      <c r="AG239" s="1"/>
      <c r="AH239" s="1"/>
    </row>
    <row r="240" spans="1:34" ht="15.6" hidden="1" x14ac:dyDescent="0.25">
      <c r="A240" s="150"/>
      <c r="B240" s="150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2"/>
      <c r="V240" s="152"/>
      <c r="W240" s="152"/>
      <c r="X240" s="152"/>
      <c r="Y240" s="152"/>
      <c r="Z240" s="152"/>
      <c r="AA240" s="151"/>
      <c r="AB240" s="151"/>
      <c r="AC240" s="151"/>
      <c r="AD240" s="151"/>
      <c r="AE240" s="151"/>
      <c r="AF240" s="151"/>
      <c r="AG240" s="1"/>
      <c r="AH240" s="1"/>
    </row>
    <row r="241" spans="1:34" ht="15.6" hidden="1" x14ac:dyDescent="0.25">
      <c r="A241" s="150"/>
      <c r="B241" s="150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2"/>
      <c r="V241" s="152"/>
      <c r="W241" s="152"/>
      <c r="X241" s="152"/>
      <c r="Y241" s="152"/>
      <c r="Z241" s="152"/>
      <c r="AA241" s="151"/>
      <c r="AB241" s="151"/>
      <c r="AC241" s="151"/>
      <c r="AD241" s="151"/>
      <c r="AE241" s="151"/>
      <c r="AF241" s="151"/>
      <c r="AG241" s="1"/>
      <c r="AH241" s="1"/>
    </row>
    <row r="242" spans="1:34" ht="15.6" hidden="1" x14ac:dyDescent="0.25">
      <c r="A242" s="150"/>
      <c r="B242" s="150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2"/>
      <c r="V242" s="152"/>
      <c r="W242" s="152"/>
      <c r="X242" s="152"/>
      <c r="Y242" s="152"/>
      <c r="Z242" s="152"/>
      <c r="AA242" s="151"/>
      <c r="AB242" s="151"/>
      <c r="AC242" s="151"/>
      <c r="AD242" s="151"/>
      <c r="AE242" s="151"/>
      <c r="AF242" s="151"/>
      <c r="AG242" s="1"/>
      <c r="AH242" s="1"/>
    </row>
    <row r="243" spans="1:34" ht="15.6" hidden="1" x14ac:dyDescent="0.25">
      <c r="A243" s="154"/>
      <c r="B243" s="154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2"/>
      <c r="V243" s="152"/>
      <c r="W243" s="152"/>
      <c r="X243" s="152"/>
      <c r="Y243" s="152"/>
      <c r="Z243" s="152"/>
      <c r="AA243" s="151"/>
      <c r="AB243" s="151"/>
      <c r="AC243" s="151"/>
      <c r="AD243" s="151"/>
      <c r="AE243" s="151"/>
      <c r="AF243" s="151"/>
      <c r="AG243" s="1"/>
      <c r="AH243" s="1"/>
    </row>
    <row r="244" spans="1:34" ht="15.6" hidden="1" x14ac:dyDescent="0.25">
      <c r="A244" s="150"/>
      <c r="B244" s="150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2"/>
      <c r="V244" s="152"/>
      <c r="W244" s="152"/>
      <c r="X244" s="152"/>
      <c r="Y244" s="152"/>
      <c r="Z244" s="152"/>
      <c r="AA244" s="151"/>
      <c r="AB244" s="151"/>
      <c r="AC244" s="151"/>
      <c r="AD244" s="151"/>
      <c r="AE244" s="151"/>
      <c r="AF244" s="151"/>
      <c r="AG244" s="1"/>
      <c r="AH244" s="1"/>
    </row>
    <row r="245" spans="1:34" ht="32.4" hidden="1" x14ac:dyDescent="0.25">
      <c r="A245" s="141" t="s">
        <v>7</v>
      </c>
      <c r="B245" s="141"/>
      <c r="C245" s="142">
        <f t="shared" ref="C245:AF245" si="138">SUM(C247:C261)</f>
        <v>0</v>
      </c>
      <c r="D245" s="142">
        <f t="shared" si="138"/>
        <v>0</v>
      </c>
      <c r="E245" s="142">
        <f t="shared" si="138"/>
        <v>0</v>
      </c>
      <c r="F245" s="142">
        <f t="shared" si="138"/>
        <v>0</v>
      </c>
      <c r="G245" s="142">
        <f t="shared" si="138"/>
        <v>0</v>
      </c>
      <c r="H245" s="142">
        <f t="shared" si="138"/>
        <v>0</v>
      </c>
      <c r="I245" s="142">
        <f t="shared" si="138"/>
        <v>0</v>
      </c>
      <c r="J245" s="142">
        <f t="shared" si="138"/>
        <v>0</v>
      </c>
      <c r="K245" s="142">
        <f t="shared" si="138"/>
        <v>0</v>
      </c>
      <c r="L245" s="142">
        <f t="shared" si="138"/>
        <v>0</v>
      </c>
      <c r="M245" s="142">
        <f t="shared" si="138"/>
        <v>0</v>
      </c>
      <c r="N245" s="142">
        <f t="shared" si="138"/>
        <v>0</v>
      </c>
      <c r="O245" s="142">
        <f t="shared" si="138"/>
        <v>0</v>
      </c>
      <c r="P245" s="142">
        <f t="shared" si="138"/>
        <v>0</v>
      </c>
      <c r="Q245" s="142">
        <f t="shared" si="138"/>
        <v>0</v>
      </c>
      <c r="R245" s="142">
        <f t="shared" si="138"/>
        <v>0</v>
      </c>
      <c r="S245" s="142">
        <f t="shared" si="138"/>
        <v>0</v>
      </c>
      <c r="T245" s="142">
        <f t="shared" si="138"/>
        <v>0</v>
      </c>
      <c r="U245" s="143" t="e">
        <f t="shared" ref="U245:Z245" si="139">AVERAGE(U247:U261)</f>
        <v>#DIV/0!</v>
      </c>
      <c r="V245" s="143" t="e">
        <f t="shared" si="139"/>
        <v>#DIV/0!</v>
      </c>
      <c r="W245" s="143" t="e">
        <f t="shared" si="139"/>
        <v>#DIV/0!</v>
      </c>
      <c r="X245" s="143" t="e">
        <f t="shared" si="139"/>
        <v>#DIV/0!</v>
      </c>
      <c r="Y245" s="143" t="e">
        <f t="shared" si="139"/>
        <v>#DIV/0!</v>
      </c>
      <c r="Z245" s="143" t="e">
        <f t="shared" si="139"/>
        <v>#DIV/0!</v>
      </c>
      <c r="AA245" s="142">
        <f t="shared" si="138"/>
        <v>0</v>
      </c>
      <c r="AB245" s="142">
        <f t="shared" si="138"/>
        <v>0</v>
      </c>
      <c r="AC245" s="142">
        <f t="shared" si="138"/>
        <v>0</v>
      </c>
      <c r="AD245" s="142">
        <f t="shared" si="138"/>
        <v>0</v>
      </c>
      <c r="AE245" s="142">
        <f t="shared" si="138"/>
        <v>0</v>
      </c>
      <c r="AF245" s="142">
        <f t="shared" si="138"/>
        <v>0</v>
      </c>
      <c r="AG245" s="1"/>
      <c r="AH245" s="1"/>
    </row>
    <row r="246" spans="1:34" ht="15.6" hidden="1" x14ac:dyDescent="0.25">
      <c r="A246" s="144" t="s">
        <v>197</v>
      </c>
      <c r="B246" s="144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6"/>
      <c r="V246" s="146"/>
      <c r="W246" s="146"/>
      <c r="X246" s="146"/>
      <c r="Y246" s="146"/>
      <c r="Z246" s="146"/>
      <c r="AA246" s="145"/>
      <c r="AB246" s="145"/>
      <c r="AC246" s="145"/>
      <c r="AD246" s="145"/>
      <c r="AE246" s="145"/>
      <c r="AF246" s="145"/>
      <c r="AG246" s="1"/>
      <c r="AH246" s="1"/>
    </row>
    <row r="247" spans="1:34" ht="15.6" hidden="1" x14ac:dyDescent="0.25">
      <c r="A247" s="150"/>
      <c r="B247" s="150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2"/>
      <c r="V247" s="152"/>
      <c r="W247" s="152"/>
      <c r="X247" s="152"/>
      <c r="Y247" s="152"/>
      <c r="Z247" s="152"/>
      <c r="AA247" s="151"/>
      <c r="AB247" s="151"/>
      <c r="AC247" s="151"/>
      <c r="AD247" s="151"/>
      <c r="AE247" s="151"/>
      <c r="AF247" s="151"/>
      <c r="AG247" s="1"/>
      <c r="AH247" s="1"/>
    </row>
    <row r="248" spans="1:34" ht="15.6" hidden="1" x14ac:dyDescent="0.25">
      <c r="A248" s="150"/>
      <c r="B248" s="150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2"/>
      <c r="V248" s="152"/>
      <c r="W248" s="152"/>
      <c r="X248" s="152"/>
      <c r="Y248" s="152"/>
      <c r="Z248" s="152"/>
      <c r="AA248" s="151"/>
      <c r="AB248" s="151"/>
      <c r="AC248" s="151"/>
      <c r="AD248" s="151"/>
      <c r="AE248" s="151"/>
      <c r="AF248" s="151"/>
      <c r="AG248" s="1"/>
      <c r="AH248" s="1"/>
    </row>
    <row r="249" spans="1:34" ht="15.6" hidden="1" x14ac:dyDescent="0.25">
      <c r="A249" s="150"/>
      <c r="B249" s="150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2"/>
      <c r="V249" s="152"/>
      <c r="W249" s="152"/>
      <c r="X249" s="152"/>
      <c r="Y249" s="152"/>
      <c r="Z249" s="152"/>
      <c r="AA249" s="151"/>
      <c r="AB249" s="151"/>
      <c r="AC249" s="151"/>
      <c r="AD249" s="151"/>
      <c r="AE249" s="151"/>
      <c r="AF249" s="151"/>
      <c r="AG249" s="1"/>
      <c r="AH249" s="1"/>
    </row>
    <row r="250" spans="1:34" ht="15.6" hidden="1" x14ac:dyDescent="0.25">
      <c r="A250" s="150"/>
      <c r="B250" s="15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2"/>
      <c r="V250" s="152"/>
      <c r="W250" s="152"/>
      <c r="X250" s="152"/>
      <c r="Y250" s="152"/>
      <c r="Z250" s="152"/>
      <c r="AA250" s="151"/>
      <c r="AB250" s="151"/>
      <c r="AC250" s="151"/>
      <c r="AD250" s="151"/>
      <c r="AE250" s="151"/>
      <c r="AF250" s="151"/>
      <c r="AG250" s="1"/>
      <c r="AH250" s="1"/>
    </row>
    <row r="251" spans="1:34" ht="15.6" hidden="1" x14ac:dyDescent="0.25">
      <c r="A251" s="150"/>
      <c r="B251" s="150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2"/>
      <c r="V251" s="152"/>
      <c r="W251" s="152"/>
      <c r="X251" s="152"/>
      <c r="Y251" s="152"/>
      <c r="Z251" s="152"/>
      <c r="AA251" s="151"/>
      <c r="AB251" s="151"/>
      <c r="AC251" s="151"/>
      <c r="AD251" s="151"/>
      <c r="AE251" s="151"/>
      <c r="AF251" s="151"/>
      <c r="AG251" s="1"/>
      <c r="AH251" s="1"/>
    </row>
    <row r="252" spans="1:34" ht="15.6" hidden="1" x14ac:dyDescent="0.25">
      <c r="A252" s="150"/>
      <c r="B252" s="150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2"/>
      <c r="V252" s="152"/>
      <c r="W252" s="152"/>
      <c r="X252" s="152"/>
      <c r="Y252" s="152"/>
      <c r="Z252" s="152"/>
      <c r="AA252" s="151"/>
      <c r="AB252" s="151"/>
      <c r="AC252" s="151"/>
      <c r="AD252" s="151"/>
      <c r="AE252" s="151"/>
      <c r="AF252" s="151"/>
      <c r="AG252" s="1"/>
      <c r="AH252" s="1"/>
    </row>
    <row r="253" spans="1:34" ht="15.6" hidden="1" x14ac:dyDescent="0.25">
      <c r="A253" s="150"/>
      <c r="B253" s="150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2"/>
      <c r="V253" s="152"/>
      <c r="W253" s="152"/>
      <c r="X253" s="152"/>
      <c r="Y253" s="152"/>
      <c r="Z253" s="152"/>
      <c r="AA253" s="151"/>
      <c r="AB253" s="151"/>
      <c r="AC253" s="151"/>
      <c r="AD253" s="151"/>
      <c r="AE253" s="151"/>
      <c r="AF253" s="151"/>
      <c r="AG253" s="1"/>
      <c r="AH253" s="1"/>
    </row>
    <row r="254" spans="1:34" ht="15.6" hidden="1" x14ac:dyDescent="0.25">
      <c r="A254" s="150"/>
      <c r="B254" s="150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2"/>
      <c r="V254" s="152"/>
      <c r="W254" s="152"/>
      <c r="X254" s="152"/>
      <c r="Y254" s="152"/>
      <c r="Z254" s="152"/>
      <c r="AA254" s="151"/>
      <c r="AB254" s="151"/>
      <c r="AC254" s="151"/>
      <c r="AD254" s="151"/>
      <c r="AE254" s="151"/>
      <c r="AF254" s="151"/>
      <c r="AG254" s="1"/>
      <c r="AH254" s="1"/>
    </row>
    <row r="255" spans="1:34" ht="15.6" hidden="1" x14ac:dyDescent="0.25">
      <c r="A255" s="150"/>
      <c r="B255" s="150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2"/>
      <c r="V255" s="152"/>
      <c r="W255" s="152"/>
      <c r="X255" s="152"/>
      <c r="Y255" s="152"/>
      <c r="Z255" s="152"/>
      <c r="AA255" s="151"/>
      <c r="AB255" s="151"/>
      <c r="AC255" s="151"/>
      <c r="AD255" s="151"/>
      <c r="AE255" s="151"/>
      <c r="AF255" s="151"/>
      <c r="AG255" s="1"/>
      <c r="AH255" s="1"/>
    </row>
    <row r="256" spans="1:34" ht="15.6" hidden="1" x14ac:dyDescent="0.25">
      <c r="A256" s="150"/>
      <c r="B256" s="150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2"/>
      <c r="V256" s="152"/>
      <c r="W256" s="152"/>
      <c r="X256" s="152"/>
      <c r="Y256" s="152"/>
      <c r="Z256" s="152"/>
      <c r="AA256" s="151"/>
      <c r="AB256" s="151"/>
      <c r="AC256" s="151"/>
      <c r="AD256" s="151"/>
      <c r="AE256" s="151"/>
      <c r="AF256" s="151"/>
      <c r="AG256" s="1"/>
      <c r="AH256" s="1"/>
    </row>
    <row r="257" spans="1:34" ht="15.6" hidden="1" x14ac:dyDescent="0.25">
      <c r="A257" s="150"/>
      <c r="B257" s="150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2"/>
      <c r="V257" s="152"/>
      <c r="W257" s="152"/>
      <c r="X257" s="152"/>
      <c r="Y257" s="152"/>
      <c r="Z257" s="152"/>
      <c r="AA257" s="151"/>
      <c r="AB257" s="151"/>
      <c r="AC257" s="151"/>
      <c r="AD257" s="151"/>
      <c r="AE257" s="151"/>
      <c r="AF257" s="151"/>
      <c r="AG257" s="1"/>
      <c r="AH257" s="1"/>
    </row>
    <row r="258" spans="1:34" ht="15.6" hidden="1" x14ac:dyDescent="0.25">
      <c r="A258" s="150"/>
      <c r="B258" s="150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2"/>
      <c r="V258" s="152"/>
      <c r="W258" s="152"/>
      <c r="X258" s="152"/>
      <c r="Y258" s="152"/>
      <c r="Z258" s="152"/>
      <c r="AA258" s="151"/>
      <c r="AB258" s="151"/>
      <c r="AC258" s="151"/>
      <c r="AD258" s="151"/>
      <c r="AE258" s="151"/>
      <c r="AF258" s="151"/>
      <c r="AG258" s="1"/>
      <c r="AH258" s="1"/>
    </row>
    <row r="259" spans="1:34" ht="15.6" hidden="1" x14ac:dyDescent="0.25">
      <c r="A259" s="150"/>
      <c r="B259" s="150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2"/>
      <c r="V259" s="152"/>
      <c r="W259" s="152"/>
      <c r="X259" s="152"/>
      <c r="Y259" s="152"/>
      <c r="Z259" s="152"/>
      <c r="AA259" s="151"/>
      <c r="AB259" s="151"/>
      <c r="AC259" s="151"/>
      <c r="AD259" s="151"/>
      <c r="AE259" s="151"/>
      <c r="AF259" s="151"/>
      <c r="AG259" s="1"/>
      <c r="AH259" s="1"/>
    </row>
    <row r="260" spans="1:34" ht="15.6" hidden="1" x14ac:dyDescent="0.25">
      <c r="A260" s="154"/>
      <c r="B260" s="154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2"/>
      <c r="V260" s="152"/>
      <c r="W260" s="152"/>
      <c r="X260" s="152"/>
      <c r="Y260" s="152"/>
      <c r="Z260" s="152"/>
      <c r="AA260" s="151"/>
      <c r="AB260" s="151"/>
      <c r="AC260" s="151"/>
      <c r="AD260" s="151"/>
      <c r="AE260" s="151"/>
      <c r="AF260" s="151"/>
      <c r="AG260" s="1"/>
      <c r="AH260" s="1"/>
    </row>
    <row r="261" spans="1:34" ht="15.6" hidden="1" x14ac:dyDescent="0.25">
      <c r="A261" s="150"/>
      <c r="B261" s="150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2"/>
      <c r="V261" s="152"/>
      <c r="W261" s="152"/>
      <c r="X261" s="152"/>
      <c r="Y261" s="152"/>
      <c r="Z261" s="152"/>
      <c r="AA261" s="151"/>
      <c r="AB261" s="151"/>
      <c r="AC261" s="151"/>
      <c r="AD261" s="151"/>
      <c r="AE261" s="151"/>
      <c r="AF261" s="151"/>
      <c r="AG261" s="1"/>
      <c r="AH261" s="1"/>
    </row>
    <row r="262" spans="1:34" ht="32.4" hidden="1" x14ac:dyDescent="0.25">
      <c r="A262" s="141" t="s">
        <v>216</v>
      </c>
      <c r="B262" s="141"/>
      <c r="C262" s="142">
        <f t="shared" ref="C262:AF262" si="140">SUM(C264:C278)</f>
        <v>0</v>
      </c>
      <c r="D262" s="142">
        <f t="shared" si="140"/>
        <v>0</v>
      </c>
      <c r="E262" s="142">
        <f t="shared" si="140"/>
        <v>0</v>
      </c>
      <c r="F262" s="142">
        <f t="shared" si="140"/>
        <v>0</v>
      </c>
      <c r="G262" s="142">
        <f t="shared" si="140"/>
        <v>0</v>
      </c>
      <c r="H262" s="142">
        <f t="shared" si="140"/>
        <v>0</v>
      </c>
      <c r="I262" s="142">
        <f t="shared" si="140"/>
        <v>0</v>
      </c>
      <c r="J262" s="142">
        <f t="shared" si="140"/>
        <v>0</v>
      </c>
      <c r="K262" s="142">
        <f t="shared" si="140"/>
        <v>0</v>
      </c>
      <c r="L262" s="142">
        <f t="shared" si="140"/>
        <v>0</v>
      </c>
      <c r="M262" s="142">
        <f t="shared" si="140"/>
        <v>0</v>
      </c>
      <c r="N262" s="142">
        <f t="shared" si="140"/>
        <v>0</v>
      </c>
      <c r="O262" s="142">
        <f t="shared" si="140"/>
        <v>0</v>
      </c>
      <c r="P262" s="142">
        <f t="shared" si="140"/>
        <v>0</v>
      </c>
      <c r="Q262" s="142">
        <f t="shared" si="140"/>
        <v>0</v>
      </c>
      <c r="R262" s="142">
        <f t="shared" si="140"/>
        <v>0</v>
      </c>
      <c r="S262" s="142">
        <f t="shared" si="140"/>
        <v>0</v>
      </c>
      <c r="T262" s="142">
        <f t="shared" si="140"/>
        <v>0</v>
      </c>
      <c r="U262" s="143" t="e">
        <f t="shared" ref="U262:Z262" si="141">AVERAGE(U264:U278)</f>
        <v>#DIV/0!</v>
      </c>
      <c r="V262" s="143" t="e">
        <f t="shared" si="141"/>
        <v>#DIV/0!</v>
      </c>
      <c r="W262" s="143" t="e">
        <f t="shared" si="141"/>
        <v>#DIV/0!</v>
      </c>
      <c r="X262" s="143" t="e">
        <f t="shared" si="141"/>
        <v>#DIV/0!</v>
      </c>
      <c r="Y262" s="143" t="e">
        <f t="shared" si="141"/>
        <v>#DIV/0!</v>
      </c>
      <c r="Z262" s="143" t="e">
        <f t="shared" si="141"/>
        <v>#DIV/0!</v>
      </c>
      <c r="AA262" s="142">
        <f t="shared" si="140"/>
        <v>0</v>
      </c>
      <c r="AB262" s="142">
        <f t="shared" si="140"/>
        <v>0</v>
      </c>
      <c r="AC262" s="142">
        <f t="shared" si="140"/>
        <v>0</v>
      </c>
      <c r="AD262" s="142">
        <f t="shared" si="140"/>
        <v>0</v>
      </c>
      <c r="AE262" s="142">
        <f t="shared" si="140"/>
        <v>0</v>
      </c>
      <c r="AF262" s="142">
        <f t="shared" si="140"/>
        <v>0</v>
      </c>
      <c r="AG262" s="1"/>
      <c r="AH262" s="1"/>
    </row>
    <row r="263" spans="1:34" ht="15.6" hidden="1" x14ac:dyDescent="0.25">
      <c r="A263" s="144" t="s">
        <v>197</v>
      </c>
      <c r="B263" s="144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6"/>
      <c r="V263" s="146"/>
      <c r="W263" s="146"/>
      <c r="X263" s="146"/>
      <c r="Y263" s="146"/>
      <c r="Z263" s="146"/>
      <c r="AA263" s="145"/>
      <c r="AB263" s="145"/>
      <c r="AC263" s="145"/>
      <c r="AD263" s="145"/>
      <c r="AE263" s="145"/>
      <c r="AF263" s="145"/>
      <c r="AG263" s="1"/>
      <c r="AH263" s="1"/>
    </row>
    <row r="264" spans="1:34" ht="15.6" hidden="1" x14ac:dyDescent="0.25">
      <c r="A264" s="150"/>
      <c r="B264" s="150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2"/>
      <c r="V264" s="152"/>
      <c r="W264" s="152"/>
      <c r="X264" s="152"/>
      <c r="Y264" s="152"/>
      <c r="Z264" s="152"/>
      <c r="AA264" s="151"/>
      <c r="AB264" s="151"/>
      <c r="AC264" s="151"/>
      <c r="AD264" s="151"/>
      <c r="AE264" s="151"/>
      <c r="AF264" s="151"/>
      <c r="AG264" s="1"/>
      <c r="AH264" s="1"/>
    </row>
    <row r="265" spans="1:34" ht="15.6" hidden="1" x14ac:dyDescent="0.25">
      <c r="A265" s="150"/>
      <c r="B265" s="150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2"/>
      <c r="V265" s="152"/>
      <c r="W265" s="152"/>
      <c r="X265" s="152"/>
      <c r="Y265" s="152"/>
      <c r="Z265" s="152"/>
      <c r="AA265" s="151"/>
      <c r="AB265" s="151"/>
      <c r="AC265" s="151"/>
      <c r="AD265" s="151"/>
      <c r="AE265" s="151"/>
      <c r="AF265" s="151"/>
      <c r="AG265" s="1"/>
      <c r="AH265" s="1"/>
    </row>
    <row r="266" spans="1:34" ht="15.6" hidden="1" x14ac:dyDescent="0.25">
      <c r="A266" s="150"/>
      <c r="B266" s="150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2"/>
      <c r="V266" s="152"/>
      <c r="W266" s="152"/>
      <c r="X266" s="152"/>
      <c r="Y266" s="152"/>
      <c r="Z266" s="152"/>
      <c r="AA266" s="151"/>
      <c r="AB266" s="151"/>
      <c r="AC266" s="151"/>
      <c r="AD266" s="151"/>
      <c r="AE266" s="151"/>
      <c r="AF266" s="151"/>
      <c r="AG266" s="1"/>
      <c r="AH266" s="1"/>
    </row>
    <row r="267" spans="1:34" ht="15.6" hidden="1" x14ac:dyDescent="0.25">
      <c r="A267" s="150"/>
      <c r="B267" s="150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2"/>
      <c r="V267" s="152"/>
      <c r="W267" s="152"/>
      <c r="X267" s="152"/>
      <c r="Y267" s="152"/>
      <c r="Z267" s="152"/>
      <c r="AA267" s="151"/>
      <c r="AB267" s="151"/>
      <c r="AC267" s="151"/>
      <c r="AD267" s="151"/>
      <c r="AE267" s="151"/>
      <c r="AF267" s="151"/>
      <c r="AG267" s="1"/>
      <c r="AH267" s="1"/>
    </row>
    <row r="268" spans="1:34" ht="15.6" hidden="1" x14ac:dyDescent="0.25">
      <c r="A268" s="150"/>
      <c r="B268" s="150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2"/>
      <c r="V268" s="152"/>
      <c r="W268" s="152"/>
      <c r="X268" s="152"/>
      <c r="Y268" s="152"/>
      <c r="Z268" s="152"/>
      <c r="AA268" s="151"/>
      <c r="AB268" s="151"/>
      <c r="AC268" s="151"/>
      <c r="AD268" s="151"/>
      <c r="AE268" s="151"/>
      <c r="AF268" s="151"/>
      <c r="AG268" s="1"/>
      <c r="AH268" s="1"/>
    </row>
    <row r="269" spans="1:34" ht="15.6" hidden="1" x14ac:dyDescent="0.25">
      <c r="A269" s="150"/>
      <c r="B269" s="150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2"/>
      <c r="V269" s="152"/>
      <c r="W269" s="152"/>
      <c r="X269" s="152"/>
      <c r="Y269" s="152"/>
      <c r="Z269" s="152"/>
      <c r="AA269" s="151"/>
      <c r="AB269" s="151"/>
      <c r="AC269" s="151"/>
      <c r="AD269" s="151"/>
      <c r="AE269" s="151"/>
      <c r="AF269" s="151"/>
      <c r="AG269" s="1"/>
      <c r="AH269" s="1"/>
    </row>
    <row r="270" spans="1:34" ht="15.6" hidden="1" x14ac:dyDescent="0.25">
      <c r="A270" s="150"/>
      <c r="B270" s="150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2"/>
      <c r="V270" s="152"/>
      <c r="W270" s="152"/>
      <c r="X270" s="152"/>
      <c r="Y270" s="152"/>
      <c r="Z270" s="152"/>
      <c r="AA270" s="151"/>
      <c r="AB270" s="151"/>
      <c r="AC270" s="151"/>
      <c r="AD270" s="151"/>
      <c r="AE270" s="151"/>
      <c r="AF270" s="151"/>
      <c r="AG270" s="1"/>
      <c r="AH270" s="1"/>
    </row>
    <row r="271" spans="1:34" ht="15.6" hidden="1" x14ac:dyDescent="0.25">
      <c r="A271" s="150"/>
      <c r="B271" s="150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2"/>
      <c r="V271" s="152"/>
      <c r="W271" s="152"/>
      <c r="X271" s="152"/>
      <c r="Y271" s="152"/>
      <c r="Z271" s="152"/>
      <c r="AA271" s="151"/>
      <c r="AB271" s="151"/>
      <c r="AC271" s="151"/>
      <c r="AD271" s="151"/>
      <c r="AE271" s="151"/>
      <c r="AF271" s="151"/>
      <c r="AG271" s="1"/>
      <c r="AH271" s="1"/>
    </row>
    <row r="272" spans="1:34" ht="15.6" hidden="1" x14ac:dyDescent="0.25">
      <c r="A272" s="150"/>
      <c r="B272" s="150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2"/>
      <c r="V272" s="152"/>
      <c r="W272" s="152"/>
      <c r="X272" s="152"/>
      <c r="Y272" s="152"/>
      <c r="Z272" s="152"/>
      <c r="AA272" s="151"/>
      <c r="AB272" s="151"/>
      <c r="AC272" s="151"/>
      <c r="AD272" s="151"/>
      <c r="AE272" s="151"/>
      <c r="AF272" s="151"/>
      <c r="AG272" s="1"/>
      <c r="AH272" s="1"/>
    </row>
    <row r="273" spans="1:34" ht="15.6" hidden="1" x14ac:dyDescent="0.25">
      <c r="A273" s="150"/>
      <c r="B273" s="150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2"/>
      <c r="V273" s="152"/>
      <c r="W273" s="152"/>
      <c r="X273" s="152"/>
      <c r="Y273" s="152"/>
      <c r="Z273" s="152"/>
      <c r="AA273" s="151"/>
      <c r="AB273" s="151"/>
      <c r="AC273" s="151"/>
      <c r="AD273" s="151"/>
      <c r="AE273" s="151"/>
      <c r="AF273" s="151"/>
      <c r="AG273" s="1"/>
      <c r="AH273" s="1"/>
    </row>
    <row r="274" spans="1:34" ht="15.6" hidden="1" x14ac:dyDescent="0.25">
      <c r="A274" s="150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2"/>
      <c r="V274" s="152"/>
      <c r="W274" s="152"/>
      <c r="X274" s="152"/>
      <c r="Y274" s="152"/>
      <c r="Z274" s="152"/>
      <c r="AA274" s="151"/>
      <c r="AB274" s="151"/>
      <c r="AC274" s="151"/>
      <c r="AD274" s="151"/>
      <c r="AE274" s="151"/>
      <c r="AF274" s="151"/>
      <c r="AG274" s="1"/>
      <c r="AH274" s="1"/>
    </row>
    <row r="275" spans="1:34" ht="15.6" hidden="1" x14ac:dyDescent="0.25">
      <c r="A275" s="150"/>
      <c r="B275" s="150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2"/>
      <c r="V275" s="152"/>
      <c r="W275" s="152"/>
      <c r="X275" s="152"/>
      <c r="Y275" s="152"/>
      <c r="Z275" s="152"/>
      <c r="AA275" s="151"/>
      <c r="AB275" s="151"/>
      <c r="AC275" s="151"/>
      <c r="AD275" s="151"/>
      <c r="AE275" s="151"/>
      <c r="AF275" s="151"/>
      <c r="AG275" s="1"/>
      <c r="AH275" s="1"/>
    </row>
    <row r="276" spans="1:34" ht="15.6" hidden="1" x14ac:dyDescent="0.25">
      <c r="A276" s="150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2"/>
      <c r="V276" s="152"/>
      <c r="W276" s="152"/>
      <c r="X276" s="152"/>
      <c r="Y276" s="152"/>
      <c r="Z276" s="152"/>
      <c r="AA276" s="151"/>
      <c r="AB276" s="151"/>
      <c r="AC276" s="151"/>
      <c r="AD276" s="151"/>
      <c r="AE276" s="151"/>
      <c r="AF276" s="151"/>
      <c r="AG276" s="1"/>
      <c r="AH276" s="1"/>
    </row>
    <row r="277" spans="1:34" ht="15.6" hidden="1" x14ac:dyDescent="0.25">
      <c r="A277" s="154"/>
      <c r="B277" s="154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2"/>
      <c r="V277" s="152"/>
      <c r="W277" s="152"/>
      <c r="X277" s="152"/>
      <c r="Y277" s="152"/>
      <c r="Z277" s="152"/>
      <c r="AA277" s="151"/>
      <c r="AB277" s="151"/>
      <c r="AC277" s="151"/>
      <c r="AD277" s="151"/>
      <c r="AE277" s="151"/>
      <c r="AF277" s="151"/>
      <c r="AG277" s="1"/>
      <c r="AH277" s="1"/>
    </row>
    <row r="278" spans="1:34" ht="15.6" hidden="1" x14ac:dyDescent="0.25">
      <c r="A278" s="150"/>
      <c r="B278" s="150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2"/>
      <c r="V278" s="152"/>
      <c r="W278" s="152"/>
      <c r="X278" s="152"/>
      <c r="Y278" s="152"/>
      <c r="Z278" s="152"/>
      <c r="AA278" s="151"/>
      <c r="AB278" s="151"/>
      <c r="AC278" s="151"/>
      <c r="AD278" s="151"/>
      <c r="AE278" s="151"/>
      <c r="AF278" s="151"/>
      <c r="AG278" s="1"/>
      <c r="AH278" s="1"/>
    </row>
    <row r="279" spans="1:34" ht="16.2" hidden="1" x14ac:dyDescent="0.25">
      <c r="A279" s="141" t="s">
        <v>217</v>
      </c>
      <c r="B279" s="141"/>
      <c r="C279" s="142">
        <f t="shared" ref="C279:AF279" si="142">SUM(C281:C295)</f>
        <v>0</v>
      </c>
      <c r="D279" s="142">
        <f t="shared" si="142"/>
        <v>0</v>
      </c>
      <c r="E279" s="142">
        <f t="shared" si="142"/>
        <v>0</v>
      </c>
      <c r="F279" s="142">
        <f t="shared" si="142"/>
        <v>0</v>
      </c>
      <c r="G279" s="142">
        <f t="shared" si="142"/>
        <v>0</v>
      </c>
      <c r="H279" s="142">
        <f t="shared" si="142"/>
        <v>0</v>
      </c>
      <c r="I279" s="142">
        <f t="shared" si="142"/>
        <v>0</v>
      </c>
      <c r="J279" s="142">
        <f t="shared" si="142"/>
        <v>0</v>
      </c>
      <c r="K279" s="142">
        <f t="shared" si="142"/>
        <v>0</v>
      </c>
      <c r="L279" s="142">
        <f t="shared" si="142"/>
        <v>0</v>
      </c>
      <c r="M279" s="142">
        <f t="shared" si="142"/>
        <v>0</v>
      </c>
      <c r="N279" s="142">
        <f t="shared" si="142"/>
        <v>0</v>
      </c>
      <c r="O279" s="142">
        <f t="shared" si="142"/>
        <v>0</v>
      </c>
      <c r="P279" s="142">
        <f t="shared" si="142"/>
        <v>0</v>
      </c>
      <c r="Q279" s="142">
        <f t="shared" si="142"/>
        <v>0</v>
      </c>
      <c r="R279" s="142">
        <f t="shared" si="142"/>
        <v>0</v>
      </c>
      <c r="S279" s="142">
        <f t="shared" si="142"/>
        <v>0</v>
      </c>
      <c r="T279" s="142">
        <f t="shared" si="142"/>
        <v>0</v>
      </c>
      <c r="U279" s="143" t="e">
        <f t="shared" ref="U279:Z279" si="143">AVERAGE(U281:U295)</f>
        <v>#DIV/0!</v>
      </c>
      <c r="V279" s="143" t="e">
        <f t="shared" si="143"/>
        <v>#DIV/0!</v>
      </c>
      <c r="W279" s="143" t="e">
        <f t="shared" si="143"/>
        <v>#DIV/0!</v>
      </c>
      <c r="X279" s="143" t="e">
        <f t="shared" si="143"/>
        <v>#DIV/0!</v>
      </c>
      <c r="Y279" s="143" t="e">
        <f t="shared" si="143"/>
        <v>#DIV/0!</v>
      </c>
      <c r="Z279" s="143" t="e">
        <f t="shared" si="143"/>
        <v>#DIV/0!</v>
      </c>
      <c r="AA279" s="142">
        <f t="shared" si="142"/>
        <v>0</v>
      </c>
      <c r="AB279" s="142">
        <f t="shared" si="142"/>
        <v>0</v>
      </c>
      <c r="AC279" s="142">
        <f t="shared" si="142"/>
        <v>0</v>
      </c>
      <c r="AD279" s="142">
        <f t="shared" si="142"/>
        <v>0</v>
      </c>
      <c r="AE279" s="142">
        <f t="shared" si="142"/>
        <v>0</v>
      </c>
      <c r="AF279" s="142">
        <f t="shared" si="142"/>
        <v>0</v>
      </c>
      <c r="AG279" s="1"/>
      <c r="AH279" s="1"/>
    </row>
    <row r="280" spans="1:34" ht="15.6" hidden="1" x14ac:dyDescent="0.25">
      <c r="A280" s="144" t="s">
        <v>197</v>
      </c>
      <c r="B280" s="144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6"/>
      <c r="V280" s="146"/>
      <c r="W280" s="146"/>
      <c r="X280" s="146"/>
      <c r="Y280" s="146"/>
      <c r="Z280" s="146"/>
      <c r="AA280" s="145"/>
      <c r="AB280" s="145"/>
      <c r="AC280" s="145"/>
      <c r="AD280" s="145"/>
      <c r="AE280" s="145"/>
      <c r="AF280" s="145"/>
      <c r="AG280" s="1"/>
      <c r="AH280" s="1"/>
    </row>
    <row r="281" spans="1:34" ht="15.6" hidden="1" x14ac:dyDescent="0.25">
      <c r="A281" s="154"/>
      <c r="B281" s="154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2"/>
      <c r="V281" s="152"/>
      <c r="W281" s="152"/>
      <c r="X281" s="152"/>
      <c r="Y281" s="152"/>
      <c r="Z281" s="152"/>
      <c r="AA281" s="151"/>
      <c r="AB281" s="151"/>
      <c r="AC281" s="151"/>
      <c r="AD281" s="151"/>
      <c r="AE281" s="151"/>
      <c r="AF281" s="151"/>
      <c r="AG281" s="1"/>
      <c r="AH281" s="1"/>
    </row>
    <row r="282" spans="1:34" ht="15.6" hidden="1" x14ac:dyDescent="0.25">
      <c r="A282" s="154"/>
      <c r="B282" s="154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2"/>
      <c r="V282" s="152"/>
      <c r="W282" s="152"/>
      <c r="X282" s="152"/>
      <c r="Y282" s="152"/>
      <c r="Z282" s="152"/>
      <c r="AA282" s="151"/>
      <c r="AB282" s="151"/>
      <c r="AC282" s="151"/>
      <c r="AD282" s="151"/>
      <c r="AE282" s="151"/>
      <c r="AF282" s="151"/>
      <c r="AG282" s="1"/>
      <c r="AH282" s="1"/>
    </row>
    <row r="283" spans="1:34" ht="15.6" hidden="1" x14ac:dyDescent="0.25">
      <c r="A283" s="154"/>
      <c r="B283" s="154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2"/>
      <c r="V283" s="152"/>
      <c r="W283" s="152"/>
      <c r="X283" s="152"/>
      <c r="Y283" s="152"/>
      <c r="Z283" s="152"/>
      <c r="AA283" s="151"/>
      <c r="AB283" s="151"/>
      <c r="AC283" s="151"/>
      <c r="AD283" s="151"/>
      <c r="AE283" s="151"/>
      <c r="AF283" s="151"/>
      <c r="AG283" s="1"/>
      <c r="AH283" s="1"/>
    </row>
    <row r="284" spans="1:34" ht="15.6" hidden="1" x14ac:dyDescent="0.25">
      <c r="A284" s="154"/>
      <c r="B284" s="154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2"/>
      <c r="V284" s="152"/>
      <c r="W284" s="152"/>
      <c r="X284" s="152"/>
      <c r="Y284" s="152"/>
      <c r="Z284" s="152"/>
      <c r="AA284" s="151"/>
      <c r="AB284" s="151"/>
      <c r="AC284" s="151"/>
      <c r="AD284" s="151"/>
      <c r="AE284" s="151"/>
      <c r="AF284" s="151"/>
      <c r="AG284" s="1"/>
      <c r="AH284" s="1"/>
    </row>
    <row r="285" spans="1:34" ht="15.6" hidden="1" x14ac:dyDescent="0.25">
      <c r="A285" s="154"/>
      <c r="B285" s="154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2"/>
      <c r="V285" s="152"/>
      <c r="W285" s="152"/>
      <c r="X285" s="152"/>
      <c r="Y285" s="152"/>
      <c r="Z285" s="152"/>
      <c r="AA285" s="151"/>
      <c r="AB285" s="151"/>
      <c r="AC285" s="151"/>
      <c r="AD285" s="151"/>
      <c r="AE285" s="151"/>
      <c r="AF285" s="151"/>
      <c r="AG285" s="1"/>
      <c r="AH285" s="1"/>
    </row>
    <row r="286" spans="1:34" ht="15.6" hidden="1" x14ac:dyDescent="0.25">
      <c r="A286" s="154"/>
      <c r="B286" s="154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2"/>
      <c r="V286" s="152"/>
      <c r="W286" s="152"/>
      <c r="X286" s="152"/>
      <c r="Y286" s="152"/>
      <c r="Z286" s="152"/>
      <c r="AA286" s="151"/>
      <c r="AB286" s="151"/>
      <c r="AC286" s="151"/>
      <c r="AD286" s="151"/>
      <c r="AE286" s="151"/>
      <c r="AF286" s="151"/>
      <c r="AG286" s="1"/>
      <c r="AH286" s="1"/>
    </row>
    <row r="287" spans="1:34" ht="15.6" hidden="1" x14ac:dyDescent="0.25">
      <c r="A287" s="154"/>
      <c r="B287" s="154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2"/>
      <c r="V287" s="152"/>
      <c r="W287" s="152"/>
      <c r="X287" s="152"/>
      <c r="Y287" s="152"/>
      <c r="Z287" s="152"/>
      <c r="AA287" s="151"/>
      <c r="AB287" s="151"/>
      <c r="AC287" s="151"/>
      <c r="AD287" s="151"/>
      <c r="AE287" s="151"/>
      <c r="AF287" s="151"/>
      <c r="AG287" s="1"/>
      <c r="AH287" s="1"/>
    </row>
    <row r="288" spans="1:34" ht="15.6" hidden="1" x14ac:dyDescent="0.25">
      <c r="A288" s="154"/>
      <c r="B288" s="154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2"/>
      <c r="V288" s="152"/>
      <c r="W288" s="152"/>
      <c r="X288" s="152"/>
      <c r="Y288" s="152"/>
      <c r="Z288" s="152"/>
      <c r="AA288" s="151"/>
      <c r="AB288" s="151"/>
      <c r="AC288" s="151"/>
      <c r="AD288" s="151"/>
      <c r="AE288" s="151"/>
      <c r="AF288" s="151"/>
      <c r="AG288" s="1"/>
      <c r="AH288" s="1"/>
    </row>
    <row r="289" spans="1:34" ht="15.6" hidden="1" x14ac:dyDescent="0.25">
      <c r="A289" s="154"/>
      <c r="B289" s="154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2"/>
      <c r="V289" s="152"/>
      <c r="W289" s="152"/>
      <c r="X289" s="152"/>
      <c r="Y289" s="152"/>
      <c r="Z289" s="152"/>
      <c r="AA289" s="151"/>
      <c r="AB289" s="151"/>
      <c r="AC289" s="151"/>
      <c r="AD289" s="151"/>
      <c r="AE289" s="151"/>
      <c r="AF289" s="151"/>
      <c r="AG289" s="1"/>
      <c r="AH289" s="1"/>
    </row>
    <row r="290" spans="1:34" ht="15.6" hidden="1" x14ac:dyDescent="0.25">
      <c r="A290" s="154"/>
      <c r="B290" s="154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2"/>
      <c r="V290" s="152"/>
      <c r="W290" s="152"/>
      <c r="X290" s="152"/>
      <c r="Y290" s="152"/>
      <c r="Z290" s="152"/>
      <c r="AA290" s="151"/>
      <c r="AB290" s="151"/>
      <c r="AC290" s="151"/>
      <c r="AD290" s="151"/>
      <c r="AE290" s="151"/>
      <c r="AF290" s="151"/>
      <c r="AG290" s="1"/>
      <c r="AH290" s="1"/>
    </row>
    <row r="291" spans="1:34" ht="15.6" hidden="1" x14ac:dyDescent="0.25">
      <c r="A291" s="154"/>
      <c r="B291" s="154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2"/>
      <c r="V291" s="152"/>
      <c r="W291" s="152"/>
      <c r="X291" s="152"/>
      <c r="Y291" s="152"/>
      <c r="Z291" s="152"/>
      <c r="AA291" s="151"/>
      <c r="AB291" s="151"/>
      <c r="AC291" s="151"/>
      <c r="AD291" s="151"/>
      <c r="AE291" s="151"/>
      <c r="AF291" s="151"/>
      <c r="AG291" s="1"/>
      <c r="AH291" s="1"/>
    </row>
    <row r="292" spans="1:34" ht="15.6" hidden="1" x14ac:dyDescent="0.25">
      <c r="A292" s="154"/>
      <c r="B292" s="154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2"/>
      <c r="V292" s="152"/>
      <c r="W292" s="152"/>
      <c r="X292" s="152"/>
      <c r="Y292" s="152"/>
      <c r="Z292" s="152"/>
      <c r="AA292" s="151"/>
      <c r="AB292" s="151"/>
      <c r="AC292" s="151"/>
      <c r="AD292" s="151"/>
      <c r="AE292" s="151"/>
      <c r="AF292" s="151"/>
      <c r="AG292" s="1"/>
      <c r="AH292" s="1"/>
    </row>
    <row r="293" spans="1:34" ht="15.6" hidden="1" x14ac:dyDescent="0.25">
      <c r="A293" s="154"/>
      <c r="B293" s="154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2"/>
      <c r="V293" s="152"/>
      <c r="W293" s="152"/>
      <c r="X293" s="152"/>
      <c r="Y293" s="152"/>
      <c r="Z293" s="152"/>
      <c r="AA293" s="151"/>
      <c r="AB293" s="151"/>
      <c r="AC293" s="151"/>
      <c r="AD293" s="151"/>
      <c r="AE293" s="151"/>
      <c r="AF293" s="151"/>
      <c r="AG293" s="1"/>
      <c r="AH293" s="1"/>
    </row>
    <row r="294" spans="1:34" ht="15.6" hidden="1" x14ac:dyDescent="0.25">
      <c r="A294" s="154"/>
      <c r="B294" s="154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2"/>
      <c r="V294" s="152"/>
      <c r="W294" s="152"/>
      <c r="X294" s="152"/>
      <c r="Y294" s="152"/>
      <c r="Z294" s="152"/>
      <c r="AA294" s="151"/>
      <c r="AB294" s="151"/>
      <c r="AC294" s="151"/>
      <c r="AD294" s="151"/>
      <c r="AE294" s="151"/>
      <c r="AF294" s="151"/>
      <c r="AG294" s="1"/>
      <c r="AH294" s="1"/>
    </row>
    <row r="295" spans="1:34" ht="15.6" hidden="1" x14ac:dyDescent="0.25">
      <c r="A295" s="150"/>
      <c r="B295" s="150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2"/>
      <c r="V295" s="152"/>
      <c r="W295" s="152"/>
      <c r="X295" s="152"/>
      <c r="Y295" s="152"/>
      <c r="Z295" s="152"/>
      <c r="AA295" s="151"/>
      <c r="AB295" s="151"/>
      <c r="AC295" s="151"/>
      <c r="AD295" s="151"/>
      <c r="AE295" s="151"/>
      <c r="AF295" s="151"/>
      <c r="AG295" s="1"/>
      <c r="AH295" s="1"/>
    </row>
    <row r="296" spans="1:34" ht="32.4" hidden="1" x14ac:dyDescent="0.25">
      <c r="A296" s="141" t="s">
        <v>218</v>
      </c>
      <c r="B296" s="141"/>
      <c r="C296" s="142">
        <f t="shared" ref="C296:AF296" si="144">SUM(C298:C312)</f>
        <v>0</v>
      </c>
      <c r="D296" s="142">
        <f t="shared" si="144"/>
        <v>0</v>
      </c>
      <c r="E296" s="142">
        <f t="shared" si="144"/>
        <v>0</v>
      </c>
      <c r="F296" s="142">
        <f t="shared" si="144"/>
        <v>0</v>
      </c>
      <c r="G296" s="142">
        <f t="shared" si="144"/>
        <v>0</v>
      </c>
      <c r="H296" s="142">
        <f t="shared" si="144"/>
        <v>0</v>
      </c>
      <c r="I296" s="142">
        <f t="shared" si="144"/>
        <v>0</v>
      </c>
      <c r="J296" s="142">
        <f t="shared" si="144"/>
        <v>0</v>
      </c>
      <c r="K296" s="142">
        <f t="shared" si="144"/>
        <v>0</v>
      </c>
      <c r="L296" s="142">
        <f t="shared" si="144"/>
        <v>0</v>
      </c>
      <c r="M296" s="142">
        <f t="shared" si="144"/>
        <v>0</v>
      </c>
      <c r="N296" s="142">
        <f t="shared" si="144"/>
        <v>0</v>
      </c>
      <c r="O296" s="142">
        <f t="shared" si="144"/>
        <v>0</v>
      </c>
      <c r="P296" s="142">
        <f t="shared" si="144"/>
        <v>0</v>
      </c>
      <c r="Q296" s="142">
        <f t="shared" si="144"/>
        <v>0</v>
      </c>
      <c r="R296" s="142">
        <f t="shared" si="144"/>
        <v>0</v>
      </c>
      <c r="S296" s="142">
        <f t="shared" si="144"/>
        <v>0</v>
      </c>
      <c r="T296" s="142">
        <f t="shared" si="144"/>
        <v>0</v>
      </c>
      <c r="U296" s="143" t="e">
        <f t="shared" ref="U296:Z296" si="145">AVERAGE(U298:U312)</f>
        <v>#DIV/0!</v>
      </c>
      <c r="V296" s="143" t="e">
        <f t="shared" si="145"/>
        <v>#DIV/0!</v>
      </c>
      <c r="W296" s="143" t="e">
        <f t="shared" si="145"/>
        <v>#DIV/0!</v>
      </c>
      <c r="X296" s="143" t="e">
        <f t="shared" si="145"/>
        <v>#DIV/0!</v>
      </c>
      <c r="Y296" s="143" t="e">
        <f t="shared" si="145"/>
        <v>#DIV/0!</v>
      </c>
      <c r="Z296" s="143" t="e">
        <f t="shared" si="145"/>
        <v>#DIV/0!</v>
      </c>
      <c r="AA296" s="142">
        <f t="shared" si="144"/>
        <v>0</v>
      </c>
      <c r="AB296" s="142">
        <f t="shared" si="144"/>
        <v>0</v>
      </c>
      <c r="AC296" s="142">
        <f t="shared" si="144"/>
        <v>0</v>
      </c>
      <c r="AD296" s="142">
        <f t="shared" si="144"/>
        <v>0</v>
      </c>
      <c r="AE296" s="142">
        <f t="shared" si="144"/>
        <v>0</v>
      </c>
      <c r="AF296" s="142">
        <f t="shared" si="144"/>
        <v>0</v>
      </c>
      <c r="AG296" s="1"/>
      <c r="AH296" s="1"/>
    </row>
    <row r="297" spans="1:34" ht="15.6" hidden="1" x14ac:dyDescent="0.25">
      <c r="A297" s="144" t="s">
        <v>197</v>
      </c>
      <c r="B297" s="138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6"/>
      <c r="V297" s="146"/>
      <c r="W297" s="146"/>
      <c r="X297" s="146"/>
      <c r="Y297" s="146"/>
      <c r="Z297" s="146"/>
      <c r="AA297" s="145"/>
      <c r="AB297" s="145"/>
      <c r="AC297" s="145"/>
      <c r="AD297" s="145"/>
      <c r="AE297" s="145"/>
      <c r="AF297" s="145"/>
      <c r="AG297" s="1"/>
      <c r="AH297" s="1"/>
    </row>
    <row r="298" spans="1:34" ht="15.6" hidden="1" x14ac:dyDescent="0.25">
      <c r="A298" s="150"/>
      <c r="B298" s="150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2"/>
      <c r="V298" s="152"/>
      <c r="W298" s="152"/>
      <c r="X298" s="152"/>
      <c r="Y298" s="152"/>
      <c r="Z298" s="152"/>
      <c r="AA298" s="151"/>
      <c r="AB298" s="151"/>
      <c r="AC298" s="151"/>
      <c r="AD298" s="151"/>
      <c r="AE298" s="151"/>
      <c r="AF298" s="151"/>
      <c r="AG298" s="1"/>
      <c r="AH298" s="1"/>
    </row>
    <row r="299" spans="1:34" ht="15.6" hidden="1" x14ac:dyDescent="0.25">
      <c r="A299" s="150"/>
      <c r="B299" s="150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2"/>
      <c r="V299" s="152"/>
      <c r="W299" s="152"/>
      <c r="X299" s="152"/>
      <c r="Y299" s="152"/>
      <c r="Z299" s="152"/>
      <c r="AA299" s="151"/>
      <c r="AB299" s="151"/>
      <c r="AC299" s="151"/>
      <c r="AD299" s="151"/>
      <c r="AE299" s="151"/>
      <c r="AF299" s="151"/>
      <c r="AG299" s="1"/>
      <c r="AH299" s="1"/>
    </row>
    <row r="300" spans="1:34" ht="15.6" hidden="1" x14ac:dyDescent="0.25">
      <c r="A300" s="150"/>
      <c r="B300" s="150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2"/>
      <c r="V300" s="152"/>
      <c r="W300" s="152"/>
      <c r="X300" s="152"/>
      <c r="Y300" s="152"/>
      <c r="Z300" s="152"/>
      <c r="AA300" s="151"/>
      <c r="AB300" s="151"/>
      <c r="AC300" s="151"/>
      <c r="AD300" s="151"/>
      <c r="AE300" s="151"/>
      <c r="AF300" s="151"/>
      <c r="AG300" s="1"/>
      <c r="AH300" s="1"/>
    </row>
    <row r="301" spans="1:34" ht="15.6" hidden="1" x14ac:dyDescent="0.25">
      <c r="A301" s="150"/>
      <c r="B301" s="150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2"/>
      <c r="V301" s="152"/>
      <c r="W301" s="152"/>
      <c r="X301" s="152"/>
      <c r="Y301" s="152"/>
      <c r="Z301" s="152"/>
      <c r="AA301" s="151"/>
      <c r="AB301" s="151"/>
      <c r="AC301" s="151"/>
      <c r="AD301" s="151"/>
      <c r="AE301" s="151"/>
      <c r="AF301" s="151"/>
      <c r="AG301" s="1"/>
      <c r="AH301" s="1"/>
    </row>
    <row r="302" spans="1:34" ht="15.6" hidden="1" x14ac:dyDescent="0.25">
      <c r="A302" s="150"/>
      <c r="B302" s="150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2"/>
      <c r="V302" s="152"/>
      <c r="W302" s="152"/>
      <c r="X302" s="152"/>
      <c r="Y302" s="152"/>
      <c r="Z302" s="152"/>
      <c r="AA302" s="151"/>
      <c r="AB302" s="151"/>
      <c r="AC302" s="151"/>
      <c r="AD302" s="151"/>
      <c r="AE302" s="151"/>
      <c r="AF302" s="151"/>
      <c r="AG302" s="1"/>
      <c r="AH302" s="1"/>
    </row>
    <row r="303" spans="1:34" ht="15.6" hidden="1" x14ac:dyDescent="0.25">
      <c r="A303" s="150"/>
      <c r="B303" s="150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2"/>
      <c r="V303" s="152"/>
      <c r="W303" s="152"/>
      <c r="X303" s="152"/>
      <c r="Y303" s="152"/>
      <c r="Z303" s="152"/>
      <c r="AA303" s="151"/>
      <c r="AB303" s="151"/>
      <c r="AC303" s="151"/>
      <c r="AD303" s="151"/>
      <c r="AE303" s="151"/>
      <c r="AF303" s="151"/>
      <c r="AG303" s="1"/>
      <c r="AH303" s="1"/>
    </row>
    <row r="304" spans="1:34" ht="15.6" hidden="1" x14ac:dyDescent="0.25">
      <c r="A304" s="150"/>
      <c r="B304" s="150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2"/>
      <c r="V304" s="152"/>
      <c r="W304" s="152"/>
      <c r="X304" s="152"/>
      <c r="Y304" s="152"/>
      <c r="Z304" s="152"/>
      <c r="AA304" s="151"/>
      <c r="AB304" s="151"/>
      <c r="AC304" s="151"/>
      <c r="AD304" s="151"/>
      <c r="AE304" s="151"/>
      <c r="AF304" s="151"/>
      <c r="AG304" s="1"/>
      <c r="AH304" s="1"/>
    </row>
    <row r="305" spans="1:34" ht="15.6" hidden="1" x14ac:dyDescent="0.25">
      <c r="A305" s="150"/>
      <c r="B305" s="150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2"/>
      <c r="V305" s="152"/>
      <c r="W305" s="152"/>
      <c r="X305" s="152"/>
      <c r="Y305" s="152"/>
      <c r="Z305" s="152"/>
      <c r="AA305" s="151"/>
      <c r="AB305" s="151"/>
      <c r="AC305" s="151"/>
      <c r="AD305" s="151"/>
      <c r="AE305" s="151"/>
      <c r="AF305" s="151"/>
      <c r="AG305" s="1"/>
      <c r="AH305" s="1"/>
    </row>
    <row r="306" spans="1:34" ht="15.6" hidden="1" x14ac:dyDescent="0.25">
      <c r="A306" s="150"/>
      <c r="B306" s="150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2"/>
      <c r="V306" s="152"/>
      <c r="W306" s="152"/>
      <c r="X306" s="152"/>
      <c r="Y306" s="152"/>
      <c r="Z306" s="152"/>
      <c r="AA306" s="151"/>
      <c r="AB306" s="151"/>
      <c r="AC306" s="151"/>
      <c r="AD306" s="151"/>
      <c r="AE306" s="151"/>
      <c r="AF306" s="151"/>
      <c r="AG306" s="1"/>
      <c r="AH306" s="1"/>
    </row>
    <row r="307" spans="1:34" ht="15.6" hidden="1" x14ac:dyDescent="0.25">
      <c r="A307" s="150"/>
      <c r="B307" s="150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2"/>
      <c r="V307" s="152"/>
      <c r="W307" s="152"/>
      <c r="X307" s="152"/>
      <c r="Y307" s="152"/>
      <c r="Z307" s="152"/>
      <c r="AA307" s="151"/>
      <c r="AB307" s="151"/>
      <c r="AC307" s="151"/>
      <c r="AD307" s="151"/>
      <c r="AE307" s="151"/>
      <c r="AF307" s="151"/>
      <c r="AG307" s="1"/>
      <c r="AH307" s="1"/>
    </row>
    <row r="308" spans="1:34" ht="15.6" hidden="1" x14ac:dyDescent="0.25">
      <c r="A308" s="150"/>
      <c r="B308" s="150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2"/>
      <c r="V308" s="152"/>
      <c r="W308" s="152"/>
      <c r="X308" s="152"/>
      <c r="Y308" s="152"/>
      <c r="Z308" s="152"/>
      <c r="AA308" s="151"/>
      <c r="AB308" s="151"/>
      <c r="AC308" s="151"/>
      <c r="AD308" s="151"/>
      <c r="AE308" s="151"/>
      <c r="AF308" s="151"/>
      <c r="AG308" s="1"/>
      <c r="AH308" s="1"/>
    </row>
    <row r="309" spans="1:34" ht="15.6" hidden="1" x14ac:dyDescent="0.25">
      <c r="A309" s="150"/>
      <c r="B309" s="150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2"/>
      <c r="V309" s="152"/>
      <c r="W309" s="152"/>
      <c r="X309" s="152"/>
      <c r="Y309" s="152"/>
      <c r="Z309" s="152"/>
      <c r="AA309" s="151"/>
      <c r="AB309" s="151"/>
      <c r="AC309" s="151"/>
      <c r="AD309" s="151"/>
      <c r="AE309" s="151"/>
      <c r="AF309" s="151"/>
      <c r="AG309" s="1"/>
      <c r="AH309" s="1"/>
    </row>
    <row r="310" spans="1:34" ht="15.6" hidden="1" x14ac:dyDescent="0.25">
      <c r="A310" s="150"/>
      <c r="B310" s="150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2"/>
      <c r="V310" s="152"/>
      <c r="W310" s="152"/>
      <c r="X310" s="152"/>
      <c r="Y310" s="152"/>
      <c r="Z310" s="152"/>
      <c r="AA310" s="151"/>
      <c r="AB310" s="151"/>
      <c r="AC310" s="151"/>
      <c r="AD310" s="151"/>
      <c r="AE310" s="151"/>
      <c r="AF310" s="151"/>
      <c r="AG310" s="1"/>
      <c r="AH310" s="1"/>
    </row>
    <row r="311" spans="1:34" ht="15.6" hidden="1" x14ac:dyDescent="0.25">
      <c r="A311" s="150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2"/>
      <c r="V311" s="152"/>
      <c r="W311" s="152"/>
      <c r="X311" s="152"/>
      <c r="Y311" s="152"/>
      <c r="Z311" s="152"/>
      <c r="AA311" s="151"/>
      <c r="AB311" s="151"/>
      <c r="AC311" s="151"/>
      <c r="AD311" s="151"/>
      <c r="AE311" s="151"/>
      <c r="AF311" s="151"/>
      <c r="AG311" s="1"/>
      <c r="AH311" s="1"/>
    </row>
    <row r="312" spans="1:34" ht="15.6" hidden="1" x14ac:dyDescent="0.25">
      <c r="A312" s="150"/>
      <c r="B312" s="150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2"/>
      <c r="V312" s="152"/>
      <c r="W312" s="152"/>
      <c r="X312" s="152"/>
      <c r="Y312" s="152"/>
      <c r="Z312" s="152"/>
      <c r="AA312" s="151"/>
      <c r="AB312" s="151"/>
      <c r="AC312" s="151"/>
      <c r="AD312" s="151"/>
      <c r="AE312" s="151"/>
      <c r="AF312" s="151"/>
      <c r="AG312" s="1"/>
      <c r="AH312" s="1"/>
    </row>
    <row r="313" spans="1:34" ht="32.4" hidden="1" x14ac:dyDescent="0.25">
      <c r="A313" s="141" t="s">
        <v>219</v>
      </c>
      <c r="B313" s="141"/>
      <c r="C313" s="142">
        <f t="shared" ref="C313:AF313" si="146">SUM(C315:C329)</f>
        <v>0</v>
      </c>
      <c r="D313" s="142">
        <f t="shared" si="146"/>
        <v>0</v>
      </c>
      <c r="E313" s="142">
        <f t="shared" si="146"/>
        <v>0</v>
      </c>
      <c r="F313" s="142">
        <f t="shared" si="146"/>
        <v>0</v>
      </c>
      <c r="G313" s="142">
        <f t="shared" si="146"/>
        <v>0</v>
      </c>
      <c r="H313" s="142">
        <f t="shared" si="146"/>
        <v>0</v>
      </c>
      <c r="I313" s="142">
        <f t="shared" si="146"/>
        <v>0</v>
      </c>
      <c r="J313" s="142">
        <f t="shared" si="146"/>
        <v>0</v>
      </c>
      <c r="K313" s="142">
        <f t="shared" si="146"/>
        <v>0</v>
      </c>
      <c r="L313" s="142">
        <f t="shared" si="146"/>
        <v>0</v>
      </c>
      <c r="M313" s="142">
        <f t="shared" si="146"/>
        <v>0</v>
      </c>
      <c r="N313" s="142">
        <f t="shared" si="146"/>
        <v>0</v>
      </c>
      <c r="O313" s="142">
        <f t="shared" si="146"/>
        <v>0</v>
      </c>
      <c r="P313" s="142">
        <f t="shared" si="146"/>
        <v>0</v>
      </c>
      <c r="Q313" s="142">
        <f t="shared" si="146"/>
        <v>0</v>
      </c>
      <c r="R313" s="142">
        <f t="shared" si="146"/>
        <v>0</v>
      </c>
      <c r="S313" s="142">
        <f t="shared" si="146"/>
        <v>0</v>
      </c>
      <c r="T313" s="142">
        <f t="shared" si="146"/>
        <v>0</v>
      </c>
      <c r="U313" s="143" t="e">
        <f t="shared" ref="U313:Z313" si="147">AVERAGE(U315:U329)</f>
        <v>#DIV/0!</v>
      </c>
      <c r="V313" s="143" t="e">
        <f t="shared" si="147"/>
        <v>#DIV/0!</v>
      </c>
      <c r="W313" s="143" t="e">
        <f t="shared" si="147"/>
        <v>#DIV/0!</v>
      </c>
      <c r="X313" s="143" t="e">
        <f t="shared" si="147"/>
        <v>#DIV/0!</v>
      </c>
      <c r="Y313" s="143" t="e">
        <f t="shared" si="147"/>
        <v>#DIV/0!</v>
      </c>
      <c r="Z313" s="143" t="e">
        <f t="shared" si="147"/>
        <v>#DIV/0!</v>
      </c>
      <c r="AA313" s="142">
        <f t="shared" si="146"/>
        <v>0</v>
      </c>
      <c r="AB313" s="142">
        <f t="shared" si="146"/>
        <v>0</v>
      </c>
      <c r="AC313" s="142">
        <f t="shared" si="146"/>
        <v>0</v>
      </c>
      <c r="AD313" s="142">
        <f t="shared" si="146"/>
        <v>0</v>
      </c>
      <c r="AE313" s="142">
        <f t="shared" si="146"/>
        <v>0</v>
      </c>
      <c r="AF313" s="142">
        <f t="shared" si="146"/>
        <v>0</v>
      </c>
      <c r="AG313" s="1"/>
      <c r="AH313" s="1"/>
    </row>
    <row r="314" spans="1:34" ht="15.6" hidden="1" x14ac:dyDescent="0.25">
      <c r="A314" s="144" t="s">
        <v>197</v>
      </c>
      <c r="B314" s="138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6"/>
      <c r="V314" s="146"/>
      <c r="W314" s="146"/>
      <c r="X314" s="146"/>
      <c r="Y314" s="146"/>
      <c r="Z314" s="146"/>
      <c r="AA314" s="145"/>
      <c r="AB314" s="145"/>
      <c r="AC314" s="145"/>
      <c r="AD314" s="145"/>
      <c r="AE314" s="145"/>
      <c r="AF314" s="145"/>
      <c r="AG314" s="1"/>
      <c r="AH314" s="1"/>
    </row>
    <row r="315" spans="1:34" ht="15.6" hidden="1" x14ac:dyDescent="0.25">
      <c r="A315" s="150"/>
      <c r="B315" s="150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2"/>
      <c r="V315" s="152"/>
      <c r="W315" s="152"/>
      <c r="X315" s="152"/>
      <c r="Y315" s="152"/>
      <c r="Z315" s="152"/>
      <c r="AA315" s="151"/>
      <c r="AB315" s="151"/>
      <c r="AC315" s="151"/>
      <c r="AD315" s="151"/>
      <c r="AE315" s="151"/>
      <c r="AF315" s="151"/>
      <c r="AG315" s="1"/>
      <c r="AH315" s="1"/>
    </row>
    <row r="316" spans="1:34" ht="15.6" hidden="1" x14ac:dyDescent="0.25">
      <c r="A316" s="150"/>
      <c r="B316" s="150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2"/>
      <c r="V316" s="152"/>
      <c r="W316" s="152"/>
      <c r="X316" s="152"/>
      <c r="Y316" s="152"/>
      <c r="Z316" s="152"/>
      <c r="AA316" s="151"/>
      <c r="AB316" s="151"/>
      <c r="AC316" s="151"/>
      <c r="AD316" s="151"/>
      <c r="AE316" s="151"/>
      <c r="AF316" s="151"/>
      <c r="AG316" s="1"/>
      <c r="AH316" s="1"/>
    </row>
    <row r="317" spans="1:34" ht="15.6" hidden="1" x14ac:dyDescent="0.25">
      <c r="A317" s="150"/>
      <c r="B317" s="150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2"/>
      <c r="V317" s="152"/>
      <c r="W317" s="152"/>
      <c r="X317" s="152"/>
      <c r="Y317" s="152"/>
      <c r="Z317" s="152"/>
      <c r="AA317" s="151"/>
      <c r="AB317" s="151"/>
      <c r="AC317" s="151"/>
      <c r="AD317" s="151"/>
      <c r="AE317" s="151"/>
      <c r="AF317" s="151"/>
      <c r="AG317" s="1"/>
      <c r="AH317" s="1"/>
    </row>
    <row r="318" spans="1:34" ht="15.6" hidden="1" x14ac:dyDescent="0.25">
      <c r="A318" s="150"/>
      <c r="B318" s="150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2"/>
      <c r="V318" s="152"/>
      <c r="W318" s="152"/>
      <c r="X318" s="152"/>
      <c r="Y318" s="152"/>
      <c r="Z318" s="152"/>
      <c r="AA318" s="151"/>
      <c r="AB318" s="151"/>
      <c r="AC318" s="151"/>
      <c r="AD318" s="151"/>
      <c r="AE318" s="151"/>
      <c r="AF318" s="151"/>
      <c r="AG318" s="1"/>
      <c r="AH318" s="1"/>
    </row>
    <row r="319" spans="1:34" ht="15.6" hidden="1" x14ac:dyDescent="0.25">
      <c r="A319" s="150"/>
      <c r="B319" s="150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2"/>
      <c r="V319" s="152"/>
      <c r="W319" s="152"/>
      <c r="X319" s="152"/>
      <c r="Y319" s="152"/>
      <c r="Z319" s="152"/>
      <c r="AA319" s="151"/>
      <c r="AB319" s="151"/>
      <c r="AC319" s="151"/>
      <c r="AD319" s="151"/>
      <c r="AE319" s="151"/>
      <c r="AF319" s="151"/>
      <c r="AG319" s="1"/>
      <c r="AH319" s="1"/>
    </row>
    <row r="320" spans="1:34" ht="15.6" hidden="1" x14ac:dyDescent="0.25">
      <c r="A320" s="150"/>
      <c r="B320" s="150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2"/>
      <c r="V320" s="152"/>
      <c r="W320" s="152"/>
      <c r="X320" s="152"/>
      <c r="Y320" s="152"/>
      <c r="Z320" s="152"/>
      <c r="AA320" s="151"/>
      <c r="AB320" s="151"/>
      <c r="AC320" s="151"/>
      <c r="AD320" s="151"/>
      <c r="AE320" s="151"/>
      <c r="AF320" s="151"/>
      <c r="AG320" s="1"/>
      <c r="AH320" s="1"/>
    </row>
    <row r="321" spans="1:34" ht="15.6" hidden="1" x14ac:dyDescent="0.25">
      <c r="A321" s="150"/>
      <c r="B321" s="150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2"/>
      <c r="V321" s="152"/>
      <c r="W321" s="152"/>
      <c r="X321" s="152"/>
      <c r="Y321" s="152"/>
      <c r="Z321" s="152"/>
      <c r="AA321" s="151"/>
      <c r="AB321" s="151"/>
      <c r="AC321" s="151"/>
      <c r="AD321" s="151"/>
      <c r="AE321" s="151"/>
      <c r="AF321" s="151"/>
      <c r="AG321" s="1"/>
      <c r="AH321" s="1"/>
    </row>
    <row r="322" spans="1:34" ht="15.6" hidden="1" x14ac:dyDescent="0.25">
      <c r="A322" s="150"/>
      <c r="B322" s="150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2"/>
      <c r="V322" s="152"/>
      <c r="W322" s="152"/>
      <c r="X322" s="152"/>
      <c r="Y322" s="152"/>
      <c r="Z322" s="152"/>
      <c r="AA322" s="151"/>
      <c r="AB322" s="151"/>
      <c r="AC322" s="151"/>
      <c r="AD322" s="151"/>
      <c r="AE322" s="151"/>
      <c r="AF322" s="151"/>
      <c r="AG322" s="1"/>
      <c r="AH322" s="1"/>
    </row>
    <row r="323" spans="1:34" ht="15.6" hidden="1" x14ac:dyDescent="0.25">
      <c r="A323" s="150"/>
      <c r="B323" s="150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2"/>
      <c r="V323" s="152"/>
      <c r="W323" s="152"/>
      <c r="X323" s="152"/>
      <c r="Y323" s="152"/>
      <c r="Z323" s="152"/>
      <c r="AA323" s="151"/>
      <c r="AB323" s="151"/>
      <c r="AC323" s="151"/>
      <c r="AD323" s="151"/>
      <c r="AE323" s="151"/>
      <c r="AF323" s="151"/>
      <c r="AG323" s="1"/>
      <c r="AH323" s="1"/>
    </row>
    <row r="324" spans="1:34" ht="15.6" hidden="1" x14ac:dyDescent="0.25">
      <c r="A324" s="150"/>
      <c r="B324" s="150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2"/>
      <c r="V324" s="152"/>
      <c r="W324" s="152"/>
      <c r="X324" s="152"/>
      <c r="Y324" s="152"/>
      <c r="Z324" s="152"/>
      <c r="AA324" s="151"/>
      <c r="AB324" s="151"/>
      <c r="AC324" s="151"/>
      <c r="AD324" s="151"/>
      <c r="AE324" s="151"/>
      <c r="AF324" s="151"/>
      <c r="AG324" s="1"/>
      <c r="AH324" s="1"/>
    </row>
    <row r="325" spans="1:34" ht="15.6" hidden="1" x14ac:dyDescent="0.25">
      <c r="A325" s="150"/>
      <c r="B325" s="150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2"/>
      <c r="V325" s="152"/>
      <c r="W325" s="152"/>
      <c r="X325" s="152"/>
      <c r="Y325" s="152"/>
      <c r="Z325" s="152"/>
      <c r="AA325" s="151"/>
      <c r="AB325" s="151"/>
      <c r="AC325" s="151"/>
      <c r="AD325" s="151"/>
      <c r="AE325" s="151"/>
      <c r="AF325" s="151"/>
      <c r="AG325" s="1"/>
      <c r="AH325" s="1"/>
    </row>
    <row r="326" spans="1:34" ht="15.6" hidden="1" x14ac:dyDescent="0.25">
      <c r="A326" s="150"/>
      <c r="B326" s="150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2"/>
      <c r="V326" s="152"/>
      <c r="W326" s="152"/>
      <c r="X326" s="152"/>
      <c r="Y326" s="152"/>
      <c r="Z326" s="152"/>
      <c r="AA326" s="151"/>
      <c r="AB326" s="151"/>
      <c r="AC326" s="151"/>
      <c r="AD326" s="151"/>
      <c r="AE326" s="151"/>
      <c r="AF326" s="151"/>
      <c r="AG326" s="1"/>
      <c r="AH326" s="1"/>
    </row>
    <row r="327" spans="1:34" ht="15.6" hidden="1" x14ac:dyDescent="0.25">
      <c r="A327" s="150"/>
      <c r="B327" s="150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2"/>
      <c r="V327" s="152"/>
      <c r="W327" s="152"/>
      <c r="X327" s="152"/>
      <c r="Y327" s="152"/>
      <c r="Z327" s="152"/>
      <c r="AA327" s="151"/>
      <c r="AB327" s="151"/>
      <c r="AC327" s="151"/>
      <c r="AD327" s="151"/>
      <c r="AE327" s="151"/>
      <c r="AF327" s="151"/>
      <c r="AG327" s="1"/>
      <c r="AH327" s="1"/>
    </row>
    <row r="328" spans="1:34" ht="15.6" hidden="1" x14ac:dyDescent="0.25">
      <c r="A328" s="150"/>
      <c r="B328" s="150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2"/>
      <c r="V328" s="152"/>
      <c r="W328" s="152"/>
      <c r="X328" s="152"/>
      <c r="Y328" s="152"/>
      <c r="Z328" s="152"/>
      <c r="AA328" s="151"/>
      <c r="AB328" s="151"/>
      <c r="AC328" s="151"/>
      <c r="AD328" s="151"/>
      <c r="AE328" s="151"/>
      <c r="AF328" s="151"/>
      <c r="AG328" s="1"/>
      <c r="AH328" s="1"/>
    </row>
    <row r="329" spans="1:34" ht="15.6" hidden="1" x14ac:dyDescent="0.25">
      <c r="A329" s="154"/>
      <c r="B329" s="154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2"/>
      <c r="V329" s="152"/>
      <c r="W329" s="152"/>
      <c r="X329" s="152"/>
      <c r="Y329" s="152"/>
      <c r="Z329" s="152"/>
      <c r="AA329" s="151"/>
      <c r="AB329" s="151"/>
      <c r="AC329" s="151"/>
      <c r="AD329" s="151"/>
      <c r="AE329" s="151"/>
      <c r="AF329" s="151"/>
      <c r="AG329" s="1"/>
      <c r="AH329" s="1"/>
    </row>
    <row r="330" spans="1:34" ht="32.4" hidden="1" x14ac:dyDescent="0.25">
      <c r="A330" s="141" t="s">
        <v>220</v>
      </c>
      <c r="B330" s="141"/>
      <c r="C330" s="142">
        <f t="shared" ref="C330:AF330" si="148">SUM(C332:C346)</f>
        <v>0</v>
      </c>
      <c r="D330" s="142">
        <f t="shared" si="148"/>
        <v>0</v>
      </c>
      <c r="E330" s="142">
        <f t="shared" si="148"/>
        <v>0</v>
      </c>
      <c r="F330" s="142">
        <f t="shared" si="148"/>
        <v>0</v>
      </c>
      <c r="G330" s="142">
        <f t="shared" si="148"/>
        <v>0</v>
      </c>
      <c r="H330" s="142">
        <f t="shared" si="148"/>
        <v>0</v>
      </c>
      <c r="I330" s="142">
        <f t="shared" si="148"/>
        <v>0</v>
      </c>
      <c r="J330" s="142">
        <f t="shared" si="148"/>
        <v>0</v>
      </c>
      <c r="K330" s="142">
        <f t="shared" si="148"/>
        <v>0</v>
      </c>
      <c r="L330" s="142">
        <f t="shared" si="148"/>
        <v>0</v>
      </c>
      <c r="M330" s="142">
        <f t="shared" si="148"/>
        <v>0</v>
      </c>
      <c r="N330" s="142">
        <f t="shared" si="148"/>
        <v>0</v>
      </c>
      <c r="O330" s="142">
        <f t="shared" si="148"/>
        <v>0</v>
      </c>
      <c r="P330" s="142">
        <f t="shared" si="148"/>
        <v>0</v>
      </c>
      <c r="Q330" s="142">
        <f t="shared" si="148"/>
        <v>0</v>
      </c>
      <c r="R330" s="142">
        <f t="shared" si="148"/>
        <v>0</v>
      </c>
      <c r="S330" s="142">
        <f t="shared" si="148"/>
        <v>0</v>
      </c>
      <c r="T330" s="142">
        <f t="shared" si="148"/>
        <v>0</v>
      </c>
      <c r="U330" s="143" t="e">
        <f t="shared" ref="U330:Z330" si="149">AVERAGE(U332:U346)</f>
        <v>#DIV/0!</v>
      </c>
      <c r="V330" s="143" t="e">
        <f t="shared" si="149"/>
        <v>#DIV/0!</v>
      </c>
      <c r="W330" s="143" t="e">
        <f t="shared" si="149"/>
        <v>#DIV/0!</v>
      </c>
      <c r="X330" s="143" t="e">
        <f t="shared" si="149"/>
        <v>#DIV/0!</v>
      </c>
      <c r="Y330" s="143" t="e">
        <f t="shared" si="149"/>
        <v>#DIV/0!</v>
      </c>
      <c r="Z330" s="143" t="e">
        <f t="shared" si="149"/>
        <v>#DIV/0!</v>
      </c>
      <c r="AA330" s="142">
        <f t="shared" si="148"/>
        <v>0</v>
      </c>
      <c r="AB330" s="142">
        <f t="shared" si="148"/>
        <v>0</v>
      </c>
      <c r="AC330" s="142">
        <f t="shared" si="148"/>
        <v>0</v>
      </c>
      <c r="AD330" s="142">
        <f t="shared" si="148"/>
        <v>0</v>
      </c>
      <c r="AE330" s="142">
        <f t="shared" si="148"/>
        <v>0</v>
      </c>
      <c r="AF330" s="142">
        <f t="shared" si="148"/>
        <v>0</v>
      </c>
      <c r="AG330" s="7"/>
      <c r="AH330" s="7"/>
    </row>
    <row r="331" spans="1:34" s="22" customFormat="1" ht="15.6" hidden="1" x14ac:dyDescent="0.25">
      <c r="A331" s="144" t="s">
        <v>197</v>
      </c>
      <c r="B331" s="138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6"/>
      <c r="V331" s="146"/>
      <c r="W331" s="146"/>
      <c r="X331" s="146"/>
      <c r="Y331" s="146"/>
      <c r="Z331" s="146"/>
      <c r="AA331" s="145"/>
      <c r="AB331" s="145"/>
      <c r="AC331" s="145"/>
      <c r="AD331" s="145"/>
      <c r="AE331" s="145"/>
      <c r="AF331" s="145"/>
      <c r="AG331" s="7"/>
      <c r="AH331" s="7"/>
    </row>
    <row r="332" spans="1:34" s="22" customFormat="1" ht="15.6" hidden="1" x14ac:dyDescent="0.25">
      <c r="A332" s="150"/>
      <c r="B332" s="154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2"/>
      <c r="V332" s="152"/>
      <c r="W332" s="152"/>
      <c r="X332" s="152"/>
      <c r="Y332" s="152"/>
      <c r="Z332" s="152"/>
      <c r="AA332" s="151"/>
      <c r="AB332" s="151"/>
      <c r="AC332" s="151"/>
      <c r="AD332" s="151"/>
      <c r="AE332" s="151"/>
      <c r="AF332" s="151"/>
      <c r="AG332" s="7"/>
      <c r="AH332" s="7"/>
    </row>
    <row r="333" spans="1:34" s="22" customFormat="1" ht="15.6" hidden="1" x14ac:dyDescent="0.25">
      <c r="A333" s="150"/>
      <c r="B333" s="154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2"/>
      <c r="V333" s="152"/>
      <c r="W333" s="152"/>
      <c r="X333" s="152"/>
      <c r="Y333" s="152"/>
      <c r="Z333" s="152"/>
      <c r="AA333" s="151"/>
      <c r="AB333" s="151"/>
      <c r="AC333" s="151"/>
      <c r="AD333" s="151"/>
      <c r="AE333" s="151"/>
      <c r="AF333" s="151"/>
      <c r="AG333" s="7"/>
      <c r="AH333" s="7"/>
    </row>
    <row r="334" spans="1:34" s="22" customFormat="1" ht="15.6" hidden="1" x14ac:dyDescent="0.25">
      <c r="A334" s="150"/>
      <c r="B334" s="154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2"/>
      <c r="V334" s="152"/>
      <c r="W334" s="152"/>
      <c r="X334" s="152"/>
      <c r="Y334" s="152"/>
      <c r="Z334" s="152"/>
      <c r="AA334" s="151"/>
      <c r="AB334" s="151"/>
      <c r="AC334" s="151"/>
      <c r="AD334" s="151"/>
      <c r="AE334" s="151"/>
      <c r="AF334" s="151"/>
      <c r="AG334" s="7"/>
      <c r="AH334" s="7"/>
    </row>
    <row r="335" spans="1:34" s="22" customFormat="1" ht="15.6" hidden="1" x14ac:dyDescent="0.25">
      <c r="A335" s="150"/>
      <c r="B335" s="154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2"/>
      <c r="V335" s="152"/>
      <c r="W335" s="152"/>
      <c r="X335" s="152"/>
      <c r="Y335" s="152"/>
      <c r="Z335" s="152"/>
      <c r="AA335" s="151"/>
      <c r="AB335" s="151"/>
      <c r="AC335" s="151"/>
      <c r="AD335" s="151"/>
      <c r="AE335" s="151"/>
      <c r="AF335" s="151"/>
      <c r="AG335" s="7"/>
      <c r="AH335" s="7"/>
    </row>
    <row r="336" spans="1:34" s="22" customFormat="1" ht="15.6" hidden="1" x14ac:dyDescent="0.25">
      <c r="A336" s="150"/>
      <c r="B336" s="154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2"/>
      <c r="V336" s="152"/>
      <c r="W336" s="152"/>
      <c r="X336" s="152"/>
      <c r="Y336" s="152"/>
      <c r="Z336" s="152"/>
      <c r="AA336" s="151"/>
      <c r="AB336" s="151"/>
      <c r="AC336" s="151"/>
      <c r="AD336" s="151"/>
      <c r="AE336" s="151"/>
      <c r="AF336" s="151"/>
      <c r="AG336" s="7"/>
      <c r="AH336" s="7"/>
    </row>
    <row r="337" spans="1:34" s="22" customFormat="1" ht="15.6" hidden="1" x14ac:dyDescent="0.25">
      <c r="A337" s="150"/>
      <c r="B337" s="154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2"/>
      <c r="V337" s="152"/>
      <c r="W337" s="152"/>
      <c r="X337" s="152"/>
      <c r="Y337" s="152"/>
      <c r="Z337" s="152"/>
      <c r="AA337" s="151"/>
      <c r="AB337" s="151"/>
      <c r="AC337" s="151"/>
      <c r="AD337" s="151"/>
      <c r="AE337" s="151"/>
      <c r="AF337" s="151"/>
      <c r="AG337" s="7"/>
      <c r="AH337" s="7"/>
    </row>
    <row r="338" spans="1:34" s="22" customFormat="1" ht="15.6" hidden="1" x14ac:dyDescent="0.25">
      <c r="A338" s="150"/>
      <c r="B338" s="154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2"/>
      <c r="V338" s="152"/>
      <c r="W338" s="152"/>
      <c r="X338" s="152"/>
      <c r="Y338" s="152"/>
      <c r="Z338" s="152"/>
      <c r="AA338" s="151"/>
      <c r="AB338" s="151"/>
      <c r="AC338" s="151"/>
      <c r="AD338" s="151"/>
      <c r="AE338" s="151"/>
      <c r="AF338" s="151"/>
      <c r="AG338" s="7"/>
      <c r="AH338" s="7"/>
    </row>
    <row r="339" spans="1:34" s="22" customFormat="1" ht="15.6" hidden="1" x14ac:dyDescent="0.25">
      <c r="A339" s="150"/>
      <c r="B339" s="154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2"/>
      <c r="V339" s="152"/>
      <c r="W339" s="152"/>
      <c r="X339" s="152"/>
      <c r="Y339" s="152"/>
      <c r="Z339" s="152"/>
      <c r="AA339" s="151"/>
      <c r="AB339" s="151"/>
      <c r="AC339" s="151"/>
      <c r="AD339" s="151"/>
      <c r="AE339" s="151"/>
      <c r="AF339" s="151"/>
      <c r="AG339" s="7"/>
      <c r="AH339" s="7"/>
    </row>
    <row r="340" spans="1:34" s="22" customFormat="1" ht="15.6" hidden="1" x14ac:dyDescent="0.25">
      <c r="A340" s="150"/>
      <c r="B340" s="154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2"/>
      <c r="V340" s="152"/>
      <c r="W340" s="152"/>
      <c r="X340" s="152"/>
      <c r="Y340" s="152"/>
      <c r="Z340" s="152"/>
      <c r="AA340" s="151"/>
      <c r="AB340" s="151"/>
      <c r="AC340" s="151"/>
      <c r="AD340" s="151"/>
      <c r="AE340" s="151"/>
      <c r="AF340" s="151"/>
      <c r="AG340" s="7"/>
      <c r="AH340" s="7"/>
    </row>
    <row r="341" spans="1:34" s="22" customFormat="1" ht="15.6" hidden="1" x14ac:dyDescent="0.25">
      <c r="A341" s="150"/>
      <c r="B341" s="154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2"/>
      <c r="V341" s="152"/>
      <c r="W341" s="152"/>
      <c r="X341" s="152"/>
      <c r="Y341" s="152"/>
      <c r="Z341" s="152"/>
      <c r="AA341" s="151"/>
      <c r="AB341" s="151"/>
      <c r="AC341" s="151"/>
      <c r="AD341" s="151"/>
      <c r="AE341" s="151"/>
      <c r="AF341" s="151"/>
      <c r="AG341" s="7"/>
      <c r="AH341" s="7"/>
    </row>
    <row r="342" spans="1:34" s="22" customFormat="1" ht="15.6" hidden="1" x14ac:dyDescent="0.25">
      <c r="A342" s="150"/>
      <c r="B342" s="154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2"/>
      <c r="V342" s="152"/>
      <c r="W342" s="152"/>
      <c r="X342" s="152"/>
      <c r="Y342" s="152"/>
      <c r="Z342" s="152"/>
      <c r="AA342" s="151"/>
      <c r="AB342" s="151"/>
      <c r="AC342" s="151"/>
      <c r="AD342" s="151"/>
      <c r="AE342" s="151"/>
      <c r="AF342" s="151"/>
      <c r="AG342" s="7"/>
      <c r="AH342" s="7"/>
    </row>
    <row r="343" spans="1:34" s="22" customFormat="1" ht="15.6" hidden="1" x14ac:dyDescent="0.25">
      <c r="A343" s="150"/>
      <c r="B343" s="154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2"/>
      <c r="V343" s="152"/>
      <c r="W343" s="152"/>
      <c r="X343" s="152"/>
      <c r="Y343" s="152"/>
      <c r="Z343" s="152"/>
      <c r="AA343" s="151"/>
      <c r="AB343" s="151"/>
      <c r="AC343" s="151"/>
      <c r="AD343" s="151"/>
      <c r="AE343" s="151"/>
      <c r="AF343" s="151"/>
      <c r="AG343" s="7"/>
      <c r="AH343" s="7"/>
    </row>
    <row r="344" spans="1:34" s="22" customFormat="1" ht="15.6" hidden="1" x14ac:dyDescent="0.25">
      <c r="A344" s="150"/>
      <c r="B344" s="154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2"/>
      <c r="V344" s="152"/>
      <c r="W344" s="152"/>
      <c r="X344" s="152"/>
      <c r="Y344" s="152"/>
      <c r="Z344" s="152"/>
      <c r="AA344" s="151"/>
      <c r="AB344" s="151"/>
      <c r="AC344" s="151"/>
      <c r="AD344" s="151"/>
      <c r="AE344" s="151"/>
      <c r="AF344" s="151"/>
      <c r="AG344" s="7"/>
      <c r="AH344" s="7"/>
    </row>
    <row r="345" spans="1:34" ht="15.6" hidden="1" x14ac:dyDescent="0.25">
      <c r="A345" s="150"/>
      <c r="B345" s="150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2"/>
      <c r="V345" s="152"/>
      <c r="W345" s="152"/>
      <c r="X345" s="152"/>
      <c r="Y345" s="152"/>
      <c r="Z345" s="152"/>
      <c r="AA345" s="151"/>
      <c r="AB345" s="151"/>
      <c r="AC345" s="151"/>
      <c r="AD345" s="151"/>
      <c r="AE345" s="151"/>
      <c r="AF345" s="151"/>
      <c r="AG345" s="1"/>
      <c r="AH345" s="1"/>
    </row>
    <row r="346" spans="1:34" ht="15.6" hidden="1" x14ac:dyDescent="0.25">
      <c r="A346" s="154"/>
      <c r="B346" s="154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2"/>
      <c r="V346" s="152"/>
      <c r="W346" s="152"/>
      <c r="X346" s="152"/>
      <c r="Y346" s="152"/>
      <c r="Z346" s="152"/>
      <c r="AA346" s="151"/>
      <c r="AB346" s="151"/>
      <c r="AC346" s="151"/>
      <c r="AD346" s="151"/>
      <c r="AE346" s="151"/>
      <c r="AF346" s="151"/>
      <c r="AG346" s="1"/>
      <c r="AH346" s="1"/>
    </row>
    <row r="347" spans="1:34" ht="32.4" hidden="1" x14ac:dyDescent="0.25">
      <c r="A347" s="141" t="s">
        <v>221</v>
      </c>
      <c r="B347" s="141"/>
      <c r="C347" s="142">
        <f t="shared" ref="C347:AF347" si="150">SUM(C349:C363)</f>
        <v>0</v>
      </c>
      <c r="D347" s="142">
        <f t="shared" si="150"/>
        <v>0</v>
      </c>
      <c r="E347" s="142">
        <f t="shared" si="150"/>
        <v>0</v>
      </c>
      <c r="F347" s="142">
        <f t="shared" si="150"/>
        <v>0</v>
      </c>
      <c r="G347" s="142">
        <f t="shared" si="150"/>
        <v>0</v>
      </c>
      <c r="H347" s="142">
        <f t="shared" si="150"/>
        <v>0</v>
      </c>
      <c r="I347" s="142">
        <f t="shared" si="150"/>
        <v>0</v>
      </c>
      <c r="J347" s="142">
        <f t="shared" si="150"/>
        <v>0</v>
      </c>
      <c r="K347" s="142">
        <f t="shared" si="150"/>
        <v>0</v>
      </c>
      <c r="L347" s="142">
        <f t="shared" si="150"/>
        <v>0</v>
      </c>
      <c r="M347" s="142">
        <f t="shared" si="150"/>
        <v>0</v>
      </c>
      <c r="N347" s="142">
        <f t="shared" si="150"/>
        <v>0</v>
      </c>
      <c r="O347" s="142">
        <f t="shared" si="150"/>
        <v>0</v>
      </c>
      <c r="P347" s="142">
        <f t="shared" si="150"/>
        <v>0</v>
      </c>
      <c r="Q347" s="142">
        <f t="shared" si="150"/>
        <v>0</v>
      </c>
      <c r="R347" s="142">
        <f t="shared" si="150"/>
        <v>0</v>
      </c>
      <c r="S347" s="142">
        <f t="shared" si="150"/>
        <v>0</v>
      </c>
      <c r="T347" s="142">
        <f t="shared" si="150"/>
        <v>0</v>
      </c>
      <c r="U347" s="143" t="e">
        <f t="shared" ref="U347:Z347" si="151">AVERAGE(U349:U363)</f>
        <v>#DIV/0!</v>
      </c>
      <c r="V347" s="143" t="e">
        <f t="shared" si="151"/>
        <v>#DIV/0!</v>
      </c>
      <c r="W347" s="143" t="e">
        <f t="shared" si="151"/>
        <v>#DIV/0!</v>
      </c>
      <c r="X347" s="143" t="e">
        <f t="shared" si="151"/>
        <v>#DIV/0!</v>
      </c>
      <c r="Y347" s="143" t="e">
        <f t="shared" si="151"/>
        <v>#DIV/0!</v>
      </c>
      <c r="Z347" s="143" t="e">
        <f t="shared" si="151"/>
        <v>#DIV/0!</v>
      </c>
      <c r="AA347" s="142">
        <f t="shared" si="150"/>
        <v>0</v>
      </c>
      <c r="AB347" s="142">
        <f t="shared" si="150"/>
        <v>0</v>
      </c>
      <c r="AC347" s="142">
        <f t="shared" si="150"/>
        <v>0</v>
      </c>
      <c r="AD347" s="142">
        <f t="shared" si="150"/>
        <v>0</v>
      </c>
      <c r="AE347" s="142">
        <f t="shared" si="150"/>
        <v>0</v>
      </c>
      <c r="AF347" s="142">
        <f t="shared" si="150"/>
        <v>0</v>
      </c>
      <c r="AG347" s="1"/>
      <c r="AH347" s="1"/>
    </row>
    <row r="348" spans="1:34" ht="15.6" hidden="1" x14ac:dyDescent="0.25">
      <c r="A348" s="144" t="s">
        <v>197</v>
      </c>
      <c r="B348" s="144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  <c r="V348" s="146"/>
      <c r="W348" s="146"/>
      <c r="X348" s="146"/>
      <c r="Y348" s="146"/>
      <c r="Z348" s="146"/>
      <c r="AA348" s="145"/>
      <c r="AB348" s="145"/>
      <c r="AC348" s="145"/>
      <c r="AD348" s="145"/>
      <c r="AE348" s="145"/>
      <c r="AF348" s="145"/>
      <c r="AG348" s="1"/>
      <c r="AH348" s="1"/>
    </row>
    <row r="349" spans="1:34" ht="15.6" hidden="1" x14ac:dyDescent="0.25">
      <c r="A349" s="150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2"/>
      <c r="V349" s="152"/>
      <c r="W349" s="152"/>
      <c r="X349" s="152"/>
      <c r="Y349" s="152"/>
      <c r="Z349" s="152"/>
      <c r="AA349" s="151"/>
      <c r="AB349" s="151"/>
      <c r="AC349" s="151"/>
      <c r="AD349" s="151"/>
      <c r="AE349" s="151"/>
      <c r="AF349" s="151"/>
      <c r="AG349" s="1"/>
      <c r="AH349" s="1"/>
    </row>
    <row r="350" spans="1:34" ht="15.6" hidden="1" x14ac:dyDescent="0.25">
      <c r="A350" s="150"/>
      <c r="B350" s="150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2"/>
      <c r="V350" s="152"/>
      <c r="W350" s="152"/>
      <c r="X350" s="152"/>
      <c r="Y350" s="152"/>
      <c r="Z350" s="152"/>
      <c r="AA350" s="151"/>
      <c r="AB350" s="151"/>
      <c r="AC350" s="151"/>
      <c r="AD350" s="151"/>
      <c r="AE350" s="151"/>
      <c r="AF350" s="151"/>
      <c r="AG350" s="1"/>
      <c r="AH350" s="1"/>
    </row>
    <row r="351" spans="1:34" ht="15.6" hidden="1" x14ac:dyDescent="0.25">
      <c r="A351" s="150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2"/>
      <c r="V351" s="152"/>
      <c r="W351" s="152"/>
      <c r="X351" s="152"/>
      <c r="Y351" s="152"/>
      <c r="Z351" s="152"/>
      <c r="AA351" s="151"/>
      <c r="AB351" s="151"/>
      <c r="AC351" s="151"/>
      <c r="AD351" s="151"/>
      <c r="AE351" s="151"/>
      <c r="AF351" s="151"/>
      <c r="AG351" s="1"/>
      <c r="AH351" s="1"/>
    </row>
    <row r="352" spans="1:34" ht="15.6" hidden="1" x14ac:dyDescent="0.25">
      <c r="A352" s="150"/>
      <c r="B352" s="150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2"/>
      <c r="V352" s="152"/>
      <c r="W352" s="152"/>
      <c r="X352" s="152"/>
      <c r="Y352" s="152"/>
      <c r="Z352" s="152"/>
      <c r="AA352" s="151"/>
      <c r="AB352" s="151"/>
      <c r="AC352" s="151"/>
      <c r="AD352" s="151"/>
      <c r="AE352" s="151"/>
      <c r="AF352" s="151"/>
      <c r="AG352" s="1"/>
      <c r="AH352" s="1"/>
    </row>
    <row r="353" spans="1:34" ht="15.6" hidden="1" x14ac:dyDescent="0.25">
      <c r="A353" s="150"/>
      <c r="B353" s="150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2"/>
      <c r="V353" s="152"/>
      <c r="W353" s="152"/>
      <c r="X353" s="152"/>
      <c r="Y353" s="152"/>
      <c r="Z353" s="152"/>
      <c r="AA353" s="151"/>
      <c r="AB353" s="151"/>
      <c r="AC353" s="151"/>
      <c r="AD353" s="151"/>
      <c r="AE353" s="151"/>
      <c r="AF353" s="151"/>
      <c r="AG353" s="1"/>
      <c r="AH353" s="1"/>
    </row>
    <row r="354" spans="1:34" ht="15.6" hidden="1" x14ac:dyDescent="0.25">
      <c r="A354" s="150"/>
      <c r="B354" s="150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2"/>
      <c r="V354" s="152"/>
      <c r="W354" s="152"/>
      <c r="X354" s="152"/>
      <c r="Y354" s="152"/>
      <c r="Z354" s="152"/>
      <c r="AA354" s="151"/>
      <c r="AB354" s="151"/>
      <c r="AC354" s="151"/>
      <c r="AD354" s="151"/>
      <c r="AE354" s="151"/>
      <c r="AF354" s="151"/>
      <c r="AG354" s="1"/>
      <c r="AH354" s="1"/>
    </row>
    <row r="355" spans="1:34" ht="15.6" hidden="1" x14ac:dyDescent="0.25">
      <c r="A355" s="150"/>
      <c r="B355" s="150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2"/>
      <c r="V355" s="152"/>
      <c r="W355" s="152"/>
      <c r="X355" s="152"/>
      <c r="Y355" s="152"/>
      <c r="Z355" s="152"/>
      <c r="AA355" s="151"/>
      <c r="AB355" s="151"/>
      <c r="AC355" s="151"/>
      <c r="AD355" s="151"/>
      <c r="AE355" s="151"/>
      <c r="AF355" s="151"/>
      <c r="AG355" s="1"/>
      <c r="AH355" s="1"/>
    </row>
    <row r="356" spans="1:34" ht="15.6" hidden="1" x14ac:dyDescent="0.25">
      <c r="A356" s="150"/>
      <c r="B356" s="150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2"/>
      <c r="V356" s="152"/>
      <c r="W356" s="152"/>
      <c r="X356" s="152"/>
      <c r="Y356" s="152"/>
      <c r="Z356" s="152"/>
      <c r="AA356" s="151"/>
      <c r="AB356" s="151"/>
      <c r="AC356" s="151"/>
      <c r="AD356" s="151"/>
      <c r="AE356" s="151"/>
      <c r="AF356" s="151"/>
      <c r="AG356" s="1"/>
      <c r="AH356" s="1"/>
    </row>
    <row r="357" spans="1:34" ht="15.6" hidden="1" x14ac:dyDescent="0.25">
      <c r="A357" s="150"/>
      <c r="B357" s="150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2"/>
      <c r="V357" s="152"/>
      <c r="W357" s="152"/>
      <c r="X357" s="152"/>
      <c r="Y357" s="152"/>
      <c r="Z357" s="152"/>
      <c r="AA357" s="151"/>
      <c r="AB357" s="151"/>
      <c r="AC357" s="151"/>
      <c r="AD357" s="151"/>
      <c r="AE357" s="151"/>
      <c r="AF357" s="151"/>
      <c r="AG357" s="1"/>
      <c r="AH357" s="1"/>
    </row>
    <row r="358" spans="1:34" ht="15.6" hidden="1" x14ac:dyDescent="0.25">
      <c r="A358" s="150"/>
      <c r="B358" s="150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2"/>
      <c r="V358" s="152"/>
      <c r="W358" s="152"/>
      <c r="X358" s="152"/>
      <c r="Y358" s="152"/>
      <c r="Z358" s="152"/>
      <c r="AA358" s="151"/>
      <c r="AB358" s="151"/>
      <c r="AC358" s="151"/>
      <c r="AD358" s="151"/>
      <c r="AE358" s="151"/>
      <c r="AF358" s="151"/>
      <c r="AG358" s="1"/>
      <c r="AH358" s="1"/>
    </row>
    <row r="359" spans="1:34" ht="15.6" hidden="1" x14ac:dyDescent="0.25">
      <c r="A359" s="150"/>
      <c r="B359" s="150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2"/>
      <c r="V359" s="152"/>
      <c r="W359" s="152"/>
      <c r="X359" s="152"/>
      <c r="Y359" s="152"/>
      <c r="Z359" s="152"/>
      <c r="AA359" s="151"/>
      <c r="AB359" s="151"/>
      <c r="AC359" s="151"/>
      <c r="AD359" s="151"/>
      <c r="AE359" s="151"/>
      <c r="AF359" s="151"/>
      <c r="AG359" s="1"/>
      <c r="AH359" s="1"/>
    </row>
    <row r="360" spans="1:34" ht="15.6" hidden="1" x14ac:dyDescent="0.25">
      <c r="A360" s="150"/>
      <c r="B360" s="150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2"/>
      <c r="V360" s="152"/>
      <c r="W360" s="152"/>
      <c r="X360" s="152"/>
      <c r="Y360" s="152"/>
      <c r="Z360" s="152"/>
      <c r="AA360" s="151"/>
      <c r="AB360" s="151"/>
      <c r="AC360" s="151"/>
      <c r="AD360" s="151"/>
      <c r="AE360" s="151"/>
      <c r="AF360" s="151"/>
      <c r="AG360" s="1"/>
      <c r="AH360" s="1"/>
    </row>
    <row r="361" spans="1:34" ht="15.6" hidden="1" x14ac:dyDescent="0.25">
      <c r="A361" s="150"/>
      <c r="B361" s="150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2"/>
      <c r="V361" s="152"/>
      <c r="W361" s="152"/>
      <c r="X361" s="152"/>
      <c r="Y361" s="152"/>
      <c r="Z361" s="152"/>
      <c r="AA361" s="151"/>
      <c r="AB361" s="151"/>
      <c r="AC361" s="151"/>
      <c r="AD361" s="151"/>
      <c r="AE361" s="151"/>
      <c r="AF361" s="151"/>
      <c r="AG361" s="1"/>
      <c r="AH361" s="1"/>
    </row>
    <row r="362" spans="1:34" ht="15.6" hidden="1" x14ac:dyDescent="0.25">
      <c r="A362" s="150"/>
      <c r="B362" s="150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2"/>
      <c r="V362" s="152"/>
      <c r="W362" s="152"/>
      <c r="X362" s="152"/>
      <c r="Y362" s="152"/>
      <c r="Z362" s="152"/>
      <c r="AA362" s="151"/>
      <c r="AB362" s="151"/>
      <c r="AC362" s="151"/>
      <c r="AD362" s="151"/>
      <c r="AE362" s="151"/>
      <c r="AF362" s="151"/>
      <c r="AG362" s="1"/>
      <c r="AH362" s="1"/>
    </row>
    <row r="363" spans="1:34" ht="15.6" hidden="1" x14ac:dyDescent="0.25">
      <c r="A363" s="150"/>
      <c r="B363" s="150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2"/>
      <c r="V363" s="152"/>
      <c r="W363" s="152"/>
      <c r="X363" s="152"/>
      <c r="Y363" s="152"/>
      <c r="Z363" s="152"/>
      <c r="AA363" s="151"/>
      <c r="AB363" s="151"/>
      <c r="AC363" s="151"/>
      <c r="AD363" s="151"/>
      <c r="AE363" s="151"/>
      <c r="AF363" s="151"/>
      <c r="AG363" s="1"/>
      <c r="AH363" s="1"/>
    </row>
    <row r="364" spans="1:34" ht="32.4" hidden="1" x14ac:dyDescent="0.25">
      <c r="A364" s="141" t="s">
        <v>222</v>
      </c>
      <c r="B364" s="141"/>
      <c r="C364" s="142">
        <f t="shared" ref="C364:AF364" si="152">SUM(C366:C380)</f>
        <v>0</v>
      </c>
      <c r="D364" s="142">
        <f t="shared" si="152"/>
        <v>0</v>
      </c>
      <c r="E364" s="142">
        <f t="shared" si="152"/>
        <v>0</v>
      </c>
      <c r="F364" s="142">
        <f t="shared" si="152"/>
        <v>0</v>
      </c>
      <c r="G364" s="142">
        <f t="shared" si="152"/>
        <v>0</v>
      </c>
      <c r="H364" s="142">
        <f t="shared" si="152"/>
        <v>0</v>
      </c>
      <c r="I364" s="142">
        <f t="shared" si="152"/>
        <v>0</v>
      </c>
      <c r="J364" s="142">
        <f t="shared" si="152"/>
        <v>0</v>
      </c>
      <c r="K364" s="142">
        <f t="shared" si="152"/>
        <v>0</v>
      </c>
      <c r="L364" s="142">
        <f t="shared" si="152"/>
        <v>0</v>
      </c>
      <c r="M364" s="142">
        <f t="shared" si="152"/>
        <v>0</v>
      </c>
      <c r="N364" s="142">
        <f t="shared" si="152"/>
        <v>0</v>
      </c>
      <c r="O364" s="142">
        <f t="shared" si="152"/>
        <v>0</v>
      </c>
      <c r="P364" s="142">
        <f t="shared" si="152"/>
        <v>0</v>
      </c>
      <c r="Q364" s="142">
        <f t="shared" si="152"/>
        <v>0</v>
      </c>
      <c r="R364" s="142">
        <f t="shared" si="152"/>
        <v>0</v>
      </c>
      <c r="S364" s="142">
        <f t="shared" si="152"/>
        <v>0</v>
      </c>
      <c r="T364" s="142">
        <f t="shared" si="152"/>
        <v>0</v>
      </c>
      <c r="U364" s="143" t="e">
        <f t="shared" ref="U364:Z364" si="153">AVERAGE(U366:U380)</f>
        <v>#DIV/0!</v>
      </c>
      <c r="V364" s="143" t="e">
        <f t="shared" si="153"/>
        <v>#DIV/0!</v>
      </c>
      <c r="W364" s="143" t="e">
        <f t="shared" si="153"/>
        <v>#DIV/0!</v>
      </c>
      <c r="X364" s="143" t="e">
        <f t="shared" si="153"/>
        <v>#DIV/0!</v>
      </c>
      <c r="Y364" s="143" t="e">
        <f t="shared" si="153"/>
        <v>#DIV/0!</v>
      </c>
      <c r="Z364" s="143" t="e">
        <f t="shared" si="153"/>
        <v>#DIV/0!</v>
      </c>
      <c r="AA364" s="142">
        <f t="shared" si="152"/>
        <v>0</v>
      </c>
      <c r="AB364" s="142">
        <f t="shared" si="152"/>
        <v>0</v>
      </c>
      <c r="AC364" s="142">
        <f t="shared" si="152"/>
        <v>0</v>
      </c>
      <c r="AD364" s="142">
        <f t="shared" si="152"/>
        <v>0</v>
      </c>
      <c r="AE364" s="142">
        <f t="shared" si="152"/>
        <v>0</v>
      </c>
      <c r="AF364" s="142">
        <f t="shared" si="152"/>
        <v>0</v>
      </c>
      <c r="AG364" s="1"/>
      <c r="AH364" s="1"/>
    </row>
    <row r="365" spans="1:34" ht="15.6" hidden="1" x14ac:dyDescent="0.25">
      <c r="A365" s="144" t="s">
        <v>197</v>
      </c>
      <c r="B365" s="144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  <c r="V365" s="146"/>
      <c r="W365" s="146"/>
      <c r="X365" s="146"/>
      <c r="Y365" s="146"/>
      <c r="Z365" s="146"/>
      <c r="AA365" s="145"/>
      <c r="AB365" s="145"/>
      <c r="AC365" s="145"/>
      <c r="AD365" s="145"/>
      <c r="AE365" s="145"/>
      <c r="AF365" s="145"/>
      <c r="AG365" s="1"/>
      <c r="AH365" s="1"/>
    </row>
    <row r="366" spans="1:34" ht="15.6" hidden="1" x14ac:dyDescent="0.25">
      <c r="A366" s="150"/>
      <c r="B366" s="150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2"/>
      <c r="V366" s="152"/>
      <c r="W366" s="152"/>
      <c r="X366" s="152"/>
      <c r="Y366" s="152"/>
      <c r="Z366" s="152"/>
      <c r="AA366" s="151"/>
      <c r="AB366" s="151"/>
      <c r="AC366" s="151"/>
      <c r="AD366" s="151"/>
      <c r="AE366" s="151"/>
      <c r="AF366" s="151"/>
      <c r="AG366" s="1"/>
      <c r="AH366" s="1"/>
    </row>
    <row r="367" spans="1:34" ht="15.6" hidden="1" x14ac:dyDescent="0.25">
      <c r="A367" s="150"/>
      <c r="B367" s="150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2"/>
      <c r="V367" s="152"/>
      <c r="W367" s="152"/>
      <c r="X367" s="152"/>
      <c r="Y367" s="152"/>
      <c r="Z367" s="152"/>
      <c r="AA367" s="151"/>
      <c r="AB367" s="151"/>
      <c r="AC367" s="151"/>
      <c r="AD367" s="151"/>
      <c r="AE367" s="151"/>
      <c r="AF367" s="151"/>
      <c r="AG367" s="1"/>
      <c r="AH367" s="1"/>
    </row>
    <row r="368" spans="1:34" ht="15.6" hidden="1" x14ac:dyDescent="0.25">
      <c r="A368" s="150"/>
      <c r="B368" s="150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2"/>
      <c r="V368" s="152"/>
      <c r="W368" s="152"/>
      <c r="X368" s="152"/>
      <c r="Y368" s="152"/>
      <c r="Z368" s="152"/>
      <c r="AA368" s="151"/>
      <c r="AB368" s="151"/>
      <c r="AC368" s="151"/>
      <c r="AD368" s="151"/>
      <c r="AE368" s="151"/>
      <c r="AF368" s="151"/>
      <c r="AG368" s="1"/>
      <c r="AH368" s="1"/>
    </row>
    <row r="369" spans="1:34" ht="15.6" hidden="1" x14ac:dyDescent="0.25">
      <c r="A369" s="150"/>
      <c r="B369" s="150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2"/>
      <c r="V369" s="152"/>
      <c r="W369" s="152"/>
      <c r="X369" s="152"/>
      <c r="Y369" s="152"/>
      <c r="Z369" s="152"/>
      <c r="AA369" s="151"/>
      <c r="AB369" s="151"/>
      <c r="AC369" s="151"/>
      <c r="AD369" s="151"/>
      <c r="AE369" s="151"/>
      <c r="AF369" s="151"/>
      <c r="AG369" s="1"/>
      <c r="AH369" s="1"/>
    </row>
    <row r="370" spans="1:34" ht="15.6" hidden="1" x14ac:dyDescent="0.25">
      <c r="A370" s="150"/>
      <c r="B370" s="150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2"/>
      <c r="V370" s="152"/>
      <c r="W370" s="152"/>
      <c r="X370" s="152"/>
      <c r="Y370" s="152"/>
      <c r="Z370" s="152"/>
      <c r="AA370" s="151"/>
      <c r="AB370" s="151"/>
      <c r="AC370" s="151"/>
      <c r="AD370" s="151"/>
      <c r="AE370" s="151"/>
      <c r="AF370" s="151"/>
      <c r="AG370" s="1"/>
      <c r="AH370" s="1"/>
    </row>
    <row r="371" spans="1:34" ht="15.6" hidden="1" x14ac:dyDescent="0.25">
      <c r="A371" s="150"/>
      <c r="B371" s="150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2"/>
      <c r="V371" s="152"/>
      <c r="W371" s="152"/>
      <c r="X371" s="152"/>
      <c r="Y371" s="152"/>
      <c r="Z371" s="152"/>
      <c r="AA371" s="151"/>
      <c r="AB371" s="151"/>
      <c r="AC371" s="151"/>
      <c r="AD371" s="151"/>
      <c r="AE371" s="151"/>
      <c r="AF371" s="151"/>
      <c r="AG371" s="1"/>
      <c r="AH371" s="1"/>
    </row>
    <row r="372" spans="1:34" ht="15.6" hidden="1" x14ac:dyDescent="0.25">
      <c r="A372" s="150"/>
      <c r="B372" s="150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2"/>
      <c r="V372" s="152"/>
      <c r="W372" s="152"/>
      <c r="X372" s="152"/>
      <c r="Y372" s="152"/>
      <c r="Z372" s="152"/>
      <c r="AA372" s="151"/>
      <c r="AB372" s="151"/>
      <c r="AC372" s="151"/>
      <c r="AD372" s="151"/>
      <c r="AE372" s="151"/>
      <c r="AF372" s="151"/>
      <c r="AG372" s="1"/>
      <c r="AH372" s="1"/>
    </row>
    <row r="373" spans="1:34" ht="15.6" hidden="1" x14ac:dyDescent="0.25">
      <c r="A373" s="150"/>
      <c r="B373" s="150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2"/>
      <c r="V373" s="152"/>
      <c r="W373" s="152"/>
      <c r="X373" s="152"/>
      <c r="Y373" s="152"/>
      <c r="Z373" s="152"/>
      <c r="AA373" s="151"/>
      <c r="AB373" s="151"/>
      <c r="AC373" s="151"/>
      <c r="AD373" s="151"/>
      <c r="AE373" s="151"/>
      <c r="AF373" s="151"/>
      <c r="AG373" s="1"/>
      <c r="AH373" s="1"/>
    </row>
    <row r="374" spans="1:34" ht="15.6" hidden="1" x14ac:dyDescent="0.25">
      <c r="A374" s="150"/>
      <c r="B374" s="150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2"/>
      <c r="V374" s="152"/>
      <c r="W374" s="152"/>
      <c r="X374" s="152"/>
      <c r="Y374" s="152"/>
      <c r="Z374" s="152"/>
      <c r="AA374" s="151"/>
      <c r="AB374" s="151"/>
      <c r="AC374" s="151"/>
      <c r="AD374" s="151"/>
      <c r="AE374" s="151"/>
      <c r="AF374" s="151"/>
      <c r="AG374" s="1"/>
      <c r="AH374" s="1"/>
    </row>
    <row r="375" spans="1:34" ht="15.6" hidden="1" x14ac:dyDescent="0.25">
      <c r="A375" s="150"/>
      <c r="B375" s="150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2"/>
      <c r="V375" s="152"/>
      <c r="W375" s="152"/>
      <c r="X375" s="152"/>
      <c r="Y375" s="152"/>
      <c r="Z375" s="152"/>
      <c r="AA375" s="151"/>
      <c r="AB375" s="151"/>
      <c r="AC375" s="151"/>
      <c r="AD375" s="151"/>
      <c r="AE375" s="151"/>
      <c r="AF375" s="151"/>
      <c r="AG375" s="1"/>
      <c r="AH375" s="1"/>
    </row>
    <row r="376" spans="1:34" ht="15.6" hidden="1" x14ac:dyDescent="0.25">
      <c r="A376" s="150"/>
      <c r="B376" s="150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2"/>
      <c r="V376" s="152"/>
      <c r="W376" s="152"/>
      <c r="X376" s="152"/>
      <c r="Y376" s="152"/>
      <c r="Z376" s="152"/>
      <c r="AA376" s="151"/>
      <c r="AB376" s="151"/>
      <c r="AC376" s="151"/>
      <c r="AD376" s="151"/>
      <c r="AE376" s="151"/>
      <c r="AF376" s="151"/>
      <c r="AG376" s="1"/>
      <c r="AH376" s="1"/>
    </row>
    <row r="377" spans="1:34" ht="15.6" hidden="1" x14ac:dyDescent="0.25">
      <c r="A377" s="150"/>
      <c r="B377" s="150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2"/>
      <c r="V377" s="152"/>
      <c r="W377" s="152"/>
      <c r="X377" s="152"/>
      <c r="Y377" s="152"/>
      <c r="Z377" s="152"/>
      <c r="AA377" s="151"/>
      <c r="AB377" s="151"/>
      <c r="AC377" s="151"/>
      <c r="AD377" s="151"/>
      <c r="AE377" s="151"/>
      <c r="AF377" s="151"/>
      <c r="AG377" s="1"/>
      <c r="AH377" s="1"/>
    </row>
    <row r="378" spans="1:34" ht="15.6" hidden="1" x14ac:dyDescent="0.25">
      <c r="A378" s="150"/>
      <c r="B378" s="150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2"/>
      <c r="V378" s="152"/>
      <c r="W378" s="152"/>
      <c r="X378" s="152"/>
      <c r="Y378" s="152"/>
      <c r="Z378" s="152"/>
      <c r="AA378" s="151"/>
      <c r="AB378" s="151"/>
      <c r="AC378" s="151"/>
      <c r="AD378" s="151"/>
      <c r="AE378" s="151"/>
      <c r="AF378" s="151"/>
      <c r="AG378" s="1"/>
      <c r="AH378" s="1"/>
    </row>
    <row r="379" spans="1:34" ht="15.6" hidden="1" x14ac:dyDescent="0.25">
      <c r="A379" s="150"/>
      <c r="B379" s="150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2"/>
      <c r="V379" s="152"/>
      <c r="W379" s="152"/>
      <c r="X379" s="152"/>
      <c r="Y379" s="152"/>
      <c r="Z379" s="152"/>
      <c r="AA379" s="151"/>
      <c r="AB379" s="151"/>
      <c r="AC379" s="151"/>
      <c r="AD379" s="151"/>
      <c r="AE379" s="151"/>
      <c r="AF379" s="151"/>
      <c r="AG379" s="1"/>
      <c r="AH379" s="1"/>
    </row>
    <row r="380" spans="1:34" ht="15.6" hidden="1" x14ac:dyDescent="0.25">
      <c r="A380" s="150"/>
      <c r="B380" s="150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2"/>
      <c r="V380" s="152"/>
      <c r="W380" s="152"/>
      <c r="X380" s="152"/>
      <c r="Y380" s="152"/>
      <c r="Z380" s="152"/>
      <c r="AA380" s="151"/>
      <c r="AB380" s="151"/>
      <c r="AC380" s="151"/>
      <c r="AD380" s="151"/>
      <c r="AE380" s="151"/>
      <c r="AF380" s="151"/>
      <c r="AG380" s="1"/>
      <c r="AH380" s="1"/>
    </row>
    <row r="381" spans="1:34" ht="32.4" hidden="1" x14ac:dyDescent="0.25">
      <c r="A381" s="141" t="s">
        <v>223</v>
      </c>
      <c r="B381" s="141"/>
      <c r="C381" s="142">
        <f t="shared" ref="C381:AF381" si="154">SUM(C383:C397)</f>
        <v>0</v>
      </c>
      <c r="D381" s="142">
        <f t="shared" si="154"/>
        <v>0</v>
      </c>
      <c r="E381" s="142">
        <f t="shared" si="154"/>
        <v>0</v>
      </c>
      <c r="F381" s="142">
        <f t="shared" si="154"/>
        <v>0</v>
      </c>
      <c r="G381" s="142">
        <f t="shared" si="154"/>
        <v>0</v>
      </c>
      <c r="H381" s="142">
        <f t="shared" si="154"/>
        <v>0</v>
      </c>
      <c r="I381" s="142">
        <f t="shared" si="154"/>
        <v>0</v>
      </c>
      <c r="J381" s="142">
        <f t="shared" si="154"/>
        <v>0</v>
      </c>
      <c r="K381" s="142">
        <f t="shared" si="154"/>
        <v>0</v>
      </c>
      <c r="L381" s="142">
        <f t="shared" si="154"/>
        <v>0</v>
      </c>
      <c r="M381" s="142">
        <f t="shared" si="154"/>
        <v>0</v>
      </c>
      <c r="N381" s="142">
        <f t="shared" si="154"/>
        <v>0</v>
      </c>
      <c r="O381" s="142">
        <f t="shared" si="154"/>
        <v>0</v>
      </c>
      <c r="P381" s="142">
        <f t="shared" si="154"/>
        <v>0</v>
      </c>
      <c r="Q381" s="142">
        <f t="shared" si="154"/>
        <v>0</v>
      </c>
      <c r="R381" s="142">
        <f t="shared" si="154"/>
        <v>0</v>
      </c>
      <c r="S381" s="142">
        <f t="shared" si="154"/>
        <v>0</v>
      </c>
      <c r="T381" s="142">
        <f t="shared" si="154"/>
        <v>0</v>
      </c>
      <c r="U381" s="143" t="e">
        <f t="shared" ref="U381:Z381" si="155">AVERAGE(U383:U397)</f>
        <v>#DIV/0!</v>
      </c>
      <c r="V381" s="143" t="e">
        <f t="shared" si="155"/>
        <v>#DIV/0!</v>
      </c>
      <c r="W381" s="143" t="e">
        <f t="shared" si="155"/>
        <v>#DIV/0!</v>
      </c>
      <c r="X381" s="143" t="e">
        <f t="shared" si="155"/>
        <v>#DIV/0!</v>
      </c>
      <c r="Y381" s="143" t="e">
        <f t="shared" si="155"/>
        <v>#DIV/0!</v>
      </c>
      <c r="Z381" s="143" t="e">
        <f t="shared" si="155"/>
        <v>#DIV/0!</v>
      </c>
      <c r="AA381" s="142">
        <f t="shared" si="154"/>
        <v>0</v>
      </c>
      <c r="AB381" s="142">
        <f t="shared" si="154"/>
        <v>0</v>
      </c>
      <c r="AC381" s="142">
        <f t="shared" si="154"/>
        <v>0</v>
      </c>
      <c r="AD381" s="142">
        <f t="shared" si="154"/>
        <v>0</v>
      </c>
      <c r="AE381" s="142">
        <f t="shared" si="154"/>
        <v>0</v>
      </c>
      <c r="AF381" s="142">
        <f t="shared" si="154"/>
        <v>0</v>
      </c>
      <c r="AG381" s="1"/>
      <c r="AH381" s="1"/>
    </row>
    <row r="382" spans="1:34" ht="15.6" hidden="1" x14ac:dyDescent="0.25">
      <c r="A382" s="144" t="s">
        <v>197</v>
      </c>
      <c r="B382" s="144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6"/>
      <c r="V382" s="146"/>
      <c r="W382" s="146"/>
      <c r="X382" s="146"/>
      <c r="Y382" s="146"/>
      <c r="Z382" s="146"/>
      <c r="AA382" s="145"/>
      <c r="AB382" s="145"/>
      <c r="AC382" s="145"/>
      <c r="AD382" s="145"/>
      <c r="AE382" s="145"/>
      <c r="AF382" s="145"/>
      <c r="AG382" s="1"/>
      <c r="AH382" s="1"/>
    </row>
    <row r="383" spans="1:34" ht="16.2" hidden="1" x14ac:dyDescent="0.25">
      <c r="A383" s="147"/>
      <c r="B383" s="150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2"/>
      <c r="V383" s="152"/>
      <c r="W383" s="152"/>
      <c r="X383" s="152"/>
      <c r="Y383" s="152"/>
      <c r="Z383" s="152"/>
      <c r="AA383" s="151"/>
      <c r="AB383" s="151"/>
      <c r="AC383" s="151"/>
      <c r="AD383" s="151"/>
      <c r="AE383" s="151"/>
      <c r="AF383" s="151"/>
      <c r="AG383" s="1"/>
      <c r="AH383" s="1"/>
    </row>
    <row r="384" spans="1:34" ht="16.2" hidden="1" x14ac:dyDescent="0.25">
      <c r="A384" s="147"/>
      <c r="B384" s="150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2"/>
      <c r="V384" s="152"/>
      <c r="W384" s="152"/>
      <c r="X384" s="152"/>
      <c r="Y384" s="152"/>
      <c r="Z384" s="152"/>
      <c r="AA384" s="151"/>
      <c r="AB384" s="151"/>
      <c r="AC384" s="151"/>
      <c r="AD384" s="151"/>
      <c r="AE384" s="151"/>
      <c r="AF384" s="151"/>
      <c r="AG384" s="1"/>
      <c r="AH384" s="1"/>
    </row>
    <row r="385" spans="1:34" ht="16.2" hidden="1" x14ac:dyDescent="0.25">
      <c r="A385" s="147"/>
      <c r="B385" s="150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2"/>
      <c r="V385" s="152"/>
      <c r="W385" s="152"/>
      <c r="X385" s="152"/>
      <c r="Y385" s="152"/>
      <c r="Z385" s="152"/>
      <c r="AA385" s="151"/>
      <c r="AB385" s="151"/>
      <c r="AC385" s="151"/>
      <c r="AD385" s="151"/>
      <c r="AE385" s="151"/>
      <c r="AF385" s="151"/>
      <c r="AG385" s="1"/>
      <c r="AH385" s="1"/>
    </row>
    <row r="386" spans="1:34" ht="16.2" hidden="1" x14ac:dyDescent="0.25">
      <c r="A386" s="147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2"/>
      <c r="V386" s="152"/>
      <c r="W386" s="152"/>
      <c r="X386" s="152"/>
      <c r="Y386" s="152"/>
      <c r="Z386" s="152"/>
      <c r="AA386" s="151"/>
      <c r="AB386" s="151"/>
      <c r="AC386" s="151"/>
      <c r="AD386" s="151"/>
      <c r="AE386" s="151"/>
      <c r="AF386" s="151"/>
      <c r="AG386" s="1"/>
      <c r="AH386" s="1"/>
    </row>
    <row r="387" spans="1:34" ht="16.2" hidden="1" x14ac:dyDescent="0.25">
      <c r="A387" s="147"/>
      <c r="B387" s="150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2"/>
      <c r="V387" s="152"/>
      <c r="W387" s="152"/>
      <c r="X387" s="152"/>
      <c r="Y387" s="152"/>
      <c r="Z387" s="152"/>
      <c r="AA387" s="151"/>
      <c r="AB387" s="151"/>
      <c r="AC387" s="151"/>
      <c r="AD387" s="151"/>
      <c r="AE387" s="151"/>
      <c r="AF387" s="151"/>
      <c r="AG387" s="1"/>
      <c r="AH387" s="1"/>
    </row>
    <row r="388" spans="1:34" ht="16.2" hidden="1" x14ac:dyDescent="0.25">
      <c r="A388" s="147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2"/>
      <c r="V388" s="152"/>
      <c r="W388" s="152"/>
      <c r="X388" s="152"/>
      <c r="Y388" s="152"/>
      <c r="Z388" s="152"/>
      <c r="AA388" s="151"/>
      <c r="AB388" s="151"/>
      <c r="AC388" s="151"/>
      <c r="AD388" s="151"/>
      <c r="AE388" s="151"/>
      <c r="AF388" s="151"/>
      <c r="AG388" s="1"/>
      <c r="AH388" s="1"/>
    </row>
    <row r="389" spans="1:34" ht="16.2" hidden="1" x14ac:dyDescent="0.25">
      <c r="A389" s="147"/>
      <c r="B389" s="150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2"/>
      <c r="V389" s="152"/>
      <c r="W389" s="152"/>
      <c r="X389" s="152"/>
      <c r="Y389" s="152"/>
      <c r="Z389" s="152"/>
      <c r="AA389" s="151"/>
      <c r="AB389" s="151"/>
      <c r="AC389" s="151"/>
      <c r="AD389" s="151"/>
      <c r="AE389" s="151"/>
      <c r="AF389" s="151"/>
      <c r="AG389" s="1"/>
      <c r="AH389" s="1"/>
    </row>
    <row r="390" spans="1:34" ht="16.2" hidden="1" x14ac:dyDescent="0.25">
      <c r="A390" s="147"/>
      <c r="B390" s="150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2"/>
      <c r="V390" s="152"/>
      <c r="W390" s="152"/>
      <c r="X390" s="152"/>
      <c r="Y390" s="152"/>
      <c r="Z390" s="152"/>
      <c r="AA390" s="151"/>
      <c r="AB390" s="151"/>
      <c r="AC390" s="151"/>
      <c r="AD390" s="151"/>
      <c r="AE390" s="151"/>
      <c r="AF390" s="151"/>
      <c r="AG390" s="1"/>
      <c r="AH390" s="1"/>
    </row>
    <row r="391" spans="1:34" ht="16.2" hidden="1" x14ac:dyDescent="0.25">
      <c r="A391" s="147"/>
      <c r="B391" s="150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2"/>
      <c r="V391" s="152"/>
      <c r="W391" s="152"/>
      <c r="X391" s="152"/>
      <c r="Y391" s="152"/>
      <c r="Z391" s="152"/>
      <c r="AA391" s="151"/>
      <c r="AB391" s="151"/>
      <c r="AC391" s="151"/>
      <c r="AD391" s="151"/>
      <c r="AE391" s="151"/>
      <c r="AF391" s="151"/>
      <c r="AG391" s="1"/>
      <c r="AH391" s="1"/>
    </row>
    <row r="392" spans="1:34" ht="16.2" hidden="1" x14ac:dyDescent="0.25">
      <c r="A392" s="147"/>
      <c r="B392" s="150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2"/>
      <c r="V392" s="152"/>
      <c r="W392" s="152"/>
      <c r="X392" s="152"/>
      <c r="Y392" s="152"/>
      <c r="Z392" s="152"/>
      <c r="AA392" s="151"/>
      <c r="AB392" s="151"/>
      <c r="AC392" s="151"/>
      <c r="AD392" s="151"/>
      <c r="AE392" s="151"/>
      <c r="AF392" s="151"/>
      <c r="AG392" s="1"/>
      <c r="AH392" s="1"/>
    </row>
    <row r="393" spans="1:34" ht="16.2" hidden="1" x14ac:dyDescent="0.25">
      <c r="A393" s="147"/>
      <c r="B393" s="150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2"/>
      <c r="V393" s="152"/>
      <c r="W393" s="152"/>
      <c r="X393" s="152"/>
      <c r="Y393" s="152"/>
      <c r="Z393" s="152"/>
      <c r="AA393" s="151"/>
      <c r="AB393" s="151"/>
      <c r="AC393" s="151"/>
      <c r="AD393" s="151"/>
      <c r="AE393" s="151"/>
      <c r="AF393" s="151"/>
      <c r="AG393" s="1"/>
      <c r="AH393" s="1"/>
    </row>
    <row r="394" spans="1:34" ht="16.2" hidden="1" x14ac:dyDescent="0.25">
      <c r="A394" s="147"/>
      <c r="B394" s="150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2"/>
      <c r="V394" s="152"/>
      <c r="W394" s="152"/>
      <c r="X394" s="152"/>
      <c r="Y394" s="152"/>
      <c r="Z394" s="152"/>
      <c r="AA394" s="151"/>
      <c r="AB394" s="151"/>
      <c r="AC394" s="151"/>
      <c r="AD394" s="151"/>
      <c r="AE394" s="151"/>
      <c r="AF394" s="151"/>
      <c r="AG394" s="1"/>
      <c r="AH394" s="1"/>
    </row>
    <row r="395" spans="1:34" ht="15.6" hidden="1" x14ac:dyDescent="0.25">
      <c r="A395" s="150"/>
      <c r="B395" s="150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2"/>
      <c r="V395" s="152"/>
      <c r="W395" s="152"/>
      <c r="X395" s="152"/>
      <c r="Y395" s="152"/>
      <c r="Z395" s="152"/>
      <c r="AA395" s="151"/>
      <c r="AB395" s="151"/>
      <c r="AC395" s="151"/>
      <c r="AD395" s="151"/>
      <c r="AE395" s="151"/>
      <c r="AF395" s="151"/>
      <c r="AG395" s="1"/>
      <c r="AH395" s="1"/>
    </row>
    <row r="396" spans="1:34" ht="15.6" hidden="1" x14ac:dyDescent="0.25">
      <c r="A396" s="150"/>
      <c r="B396" s="150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2"/>
      <c r="V396" s="152"/>
      <c r="W396" s="152"/>
      <c r="X396" s="152"/>
      <c r="Y396" s="152"/>
      <c r="Z396" s="152"/>
      <c r="AA396" s="151"/>
      <c r="AB396" s="151"/>
      <c r="AC396" s="151"/>
      <c r="AD396" s="151"/>
      <c r="AE396" s="151"/>
      <c r="AF396" s="151"/>
    </row>
    <row r="397" spans="1:34" ht="15" customHeight="1" x14ac:dyDescent="0.25">
      <c r="A397" s="150"/>
      <c r="B397" s="150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2"/>
      <c r="V397" s="152"/>
      <c r="W397" s="152"/>
      <c r="X397" s="152"/>
      <c r="Y397" s="152"/>
      <c r="Z397" s="152"/>
      <c r="AA397" s="151"/>
      <c r="AB397" s="151"/>
      <c r="AC397" s="151"/>
      <c r="AD397" s="151"/>
      <c r="AE397" s="151"/>
      <c r="AF397" s="151"/>
    </row>
    <row r="398" spans="1:34" ht="19.5" customHeight="1" x14ac:dyDescent="0.25">
      <c r="A398" s="141" t="s">
        <v>224</v>
      </c>
      <c r="B398" s="141"/>
      <c r="C398" s="142">
        <f t="shared" ref="C398:T398" si="156">C400+C402+C405</f>
        <v>49.3</v>
      </c>
      <c r="D398" s="142">
        <f t="shared" si="156"/>
        <v>36.700000000000003</v>
      </c>
      <c r="E398" s="142">
        <f t="shared" si="156"/>
        <v>35.5</v>
      </c>
      <c r="F398" s="142">
        <f t="shared" si="156"/>
        <v>55.900000000000006</v>
      </c>
      <c r="G398" s="142">
        <f t="shared" si="156"/>
        <v>57.2</v>
      </c>
      <c r="H398" s="142">
        <f t="shared" si="156"/>
        <v>60.3</v>
      </c>
      <c r="I398" s="142">
        <f t="shared" si="156"/>
        <v>5.5</v>
      </c>
      <c r="J398" s="142">
        <f t="shared" si="156"/>
        <v>-1.2000000000000002</v>
      </c>
      <c r="K398" s="142">
        <f t="shared" si="156"/>
        <v>3.2</v>
      </c>
      <c r="L398" s="142">
        <f t="shared" si="156"/>
        <v>7.5</v>
      </c>
      <c r="M398" s="142">
        <f t="shared" si="156"/>
        <v>7.6000000000000005</v>
      </c>
      <c r="N398" s="142">
        <f t="shared" si="156"/>
        <v>8.3000000000000007</v>
      </c>
      <c r="O398" s="142">
        <f t="shared" si="156"/>
        <v>27</v>
      </c>
      <c r="P398" s="142">
        <f t="shared" si="156"/>
        <v>18</v>
      </c>
      <c r="Q398" s="142">
        <f t="shared" si="156"/>
        <v>16</v>
      </c>
      <c r="R398" s="142">
        <f t="shared" si="156"/>
        <v>25.1</v>
      </c>
      <c r="S398" s="142">
        <f t="shared" si="156"/>
        <v>25.2</v>
      </c>
      <c r="T398" s="142">
        <f t="shared" si="156"/>
        <v>25.3</v>
      </c>
      <c r="U398" s="143">
        <f t="shared" ref="U398:Z398" si="157">AA398/O398/12*1000*1000</f>
        <v>18518.518518518518</v>
      </c>
      <c r="V398" s="143">
        <f t="shared" si="157"/>
        <v>22222.222222222223</v>
      </c>
      <c r="W398" s="143">
        <f t="shared" si="157"/>
        <v>12499.999999999998</v>
      </c>
      <c r="X398" s="143">
        <f t="shared" si="157"/>
        <v>23904.382470119519</v>
      </c>
      <c r="Y398" s="143">
        <f t="shared" si="157"/>
        <v>23809.523809523809</v>
      </c>
      <c r="Z398" s="143">
        <f t="shared" si="157"/>
        <v>24044.79578392622</v>
      </c>
      <c r="AA398" s="142">
        <f t="shared" ref="AA398:AF398" si="158">AA400+AA402+AA405</f>
        <v>6</v>
      </c>
      <c r="AB398" s="142">
        <f t="shared" si="158"/>
        <v>4.8</v>
      </c>
      <c r="AC398" s="142">
        <f t="shared" si="158"/>
        <v>2.4</v>
      </c>
      <c r="AD398" s="142">
        <f t="shared" si="158"/>
        <v>7.2</v>
      </c>
      <c r="AE398" s="142">
        <f t="shared" si="158"/>
        <v>7.2</v>
      </c>
      <c r="AF398" s="142">
        <f t="shared" si="158"/>
        <v>7.3000000000000007</v>
      </c>
    </row>
    <row r="399" spans="1:34" ht="15.6" x14ac:dyDescent="0.25">
      <c r="A399" s="144" t="s">
        <v>197</v>
      </c>
      <c r="B399" s="144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6"/>
      <c r="V399" s="146"/>
      <c r="W399" s="146"/>
      <c r="X399" s="146"/>
      <c r="Y399" s="146"/>
      <c r="Z399" s="146"/>
      <c r="AA399" s="145"/>
      <c r="AB399" s="145"/>
      <c r="AC399" s="145"/>
      <c r="AD399" s="145"/>
      <c r="AE399" s="145"/>
      <c r="AF399" s="145"/>
    </row>
    <row r="400" spans="1:34" ht="18.75" customHeight="1" x14ac:dyDescent="0.25">
      <c r="A400" s="147" t="s">
        <v>311</v>
      </c>
      <c r="B400" s="147"/>
      <c r="C400" s="148">
        <f t="shared" ref="C400:T400" si="159">SUM(C401)</f>
        <v>0</v>
      </c>
      <c r="D400" s="148">
        <f t="shared" si="159"/>
        <v>0</v>
      </c>
      <c r="E400" s="148">
        <f t="shared" si="159"/>
        <v>0</v>
      </c>
      <c r="F400" s="148">
        <f t="shared" si="159"/>
        <v>0</v>
      </c>
      <c r="G400" s="148">
        <f t="shared" si="159"/>
        <v>0</v>
      </c>
      <c r="H400" s="148">
        <f t="shared" si="159"/>
        <v>0</v>
      </c>
      <c r="I400" s="148">
        <f t="shared" si="159"/>
        <v>0</v>
      </c>
      <c r="J400" s="148">
        <f t="shared" si="159"/>
        <v>0</v>
      </c>
      <c r="K400" s="148">
        <f t="shared" si="159"/>
        <v>0</v>
      </c>
      <c r="L400" s="148">
        <f t="shared" si="159"/>
        <v>0</v>
      </c>
      <c r="M400" s="148">
        <f t="shared" si="159"/>
        <v>0</v>
      </c>
      <c r="N400" s="148">
        <f t="shared" si="159"/>
        <v>0</v>
      </c>
      <c r="O400" s="148">
        <f t="shared" si="159"/>
        <v>0</v>
      </c>
      <c r="P400" s="148">
        <f t="shared" si="159"/>
        <v>0</v>
      </c>
      <c r="Q400" s="148">
        <f t="shared" si="159"/>
        <v>0</v>
      </c>
      <c r="R400" s="148">
        <f t="shared" si="159"/>
        <v>0</v>
      </c>
      <c r="S400" s="148">
        <f t="shared" si="159"/>
        <v>0</v>
      </c>
      <c r="T400" s="148">
        <f t="shared" si="159"/>
        <v>0</v>
      </c>
      <c r="U400" s="149" t="e">
        <f t="shared" ref="U400:Z400" si="160">AA400/O400/12*1000*1000</f>
        <v>#DIV/0!</v>
      </c>
      <c r="V400" s="149" t="e">
        <f t="shared" si="160"/>
        <v>#DIV/0!</v>
      </c>
      <c r="W400" s="149" t="e">
        <f t="shared" si="160"/>
        <v>#DIV/0!</v>
      </c>
      <c r="X400" s="149" t="e">
        <f t="shared" si="160"/>
        <v>#DIV/0!</v>
      </c>
      <c r="Y400" s="149" t="e">
        <f t="shared" si="160"/>
        <v>#DIV/0!</v>
      </c>
      <c r="Z400" s="149" t="e">
        <f t="shared" si="160"/>
        <v>#DIV/0!</v>
      </c>
      <c r="AA400" s="148">
        <f t="shared" ref="AA400:AF400" si="161">SUM(AA401)</f>
        <v>0</v>
      </c>
      <c r="AB400" s="148">
        <f t="shared" si="161"/>
        <v>0</v>
      </c>
      <c r="AC400" s="148">
        <f t="shared" si="161"/>
        <v>0</v>
      </c>
      <c r="AD400" s="148">
        <f t="shared" si="161"/>
        <v>0</v>
      </c>
      <c r="AE400" s="148">
        <f t="shared" si="161"/>
        <v>0</v>
      </c>
      <c r="AF400" s="148">
        <f t="shared" si="161"/>
        <v>0</v>
      </c>
    </row>
    <row r="401" spans="1:32" ht="15.6" x14ac:dyDescent="0.25">
      <c r="A401" s="150"/>
      <c r="B401" s="150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2"/>
      <c r="V401" s="152"/>
      <c r="W401" s="152"/>
      <c r="X401" s="152"/>
      <c r="Y401" s="152"/>
      <c r="Z401" s="152"/>
      <c r="AA401" s="151"/>
      <c r="AB401" s="151"/>
      <c r="AC401" s="151"/>
      <c r="AD401" s="151"/>
      <c r="AE401" s="151"/>
      <c r="AF401" s="151"/>
    </row>
    <row r="402" spans="1:32" ht="16.2" x14ac:dyDescent="0.25">
      <c r="A402" s="147" t="s">
        <v>312</v>
      </c>
      <c r="B402" s="147"/>
      <c r="C402" s="148">
        <f t="shared" ref="C402:T402" si="162">C403</f>
        <v>21.2</v>
      </c>
      <c r="D402" s="148">
        <f t="shared" si="162"/>
        <v>9</v>
      </c>
      <c r="E402" s="148">
        <f t="shared" si="162"/>
        <v>5.9</v>
      </c>
      <c r="F402" s="148">
        <f t="shared" si="162"/>
        <v>25.1</v>
      </c>
      <c r="G402" s="148">
        <f t="shared" si="162"/>
        <v>25.1</v>
      </c>
      <c r="H402" s="148">
        <f t="shared" si="162"/>
        <v>26.9</v>
      </c>
      <c r="I402" s="148">
        <f t="shared" si="162"/>
        <v>2.5</v>
      </c>
      <c r="J402" s="148">
        <f t="shared" si="162"/>
        <v>-2.7</v>
      </c>
      <c r="K402" s="148">
        <f t="shared" si="162"/>
        <v>1.7</v>
      </c>
      <c r="L402" s="148">
        <f t="shared" si="162"/>
        <v>5.9</v>
      </c>
      <c r="M402" s="148">
        <f t="shared" si="162"/>
        <v>5.9</v>
      </c>
      <c r="N402" s="148">
        <f t="shared" si="162"/>
        <v>6.5</v>
      </c>
      <c r="O402" s="148">
        <f t="shared" si="162"/>
        <v>16</v>
      </c>
      <c r="P402" s="148">
        <f t="shared" si="162"/>
        <v>13</v>
      </c>
      <c r="Q402" s="148">
        <f t="shared" si="162"/>
        <v>11</v>
      </c>
      <c r="R402" s="148">
        <f t="shared" si="162"/>
        <v>20</v>
      </c>
      <c r="S402" s="148">
        <f t="shared" si="162"/>
        <v>20</v>
      </c>
      <c r="T402" s="148">
        <f t="shared" si="162"/>
        <v>20</v>
      </c>
      <c r="U402" s="149">
        <f>AA402/O402/12*1000*1000</f>
        <v>26041.666666666668</v>
      </c>
      <c r="V402" s="149">
        <f t="shared" ref="U402:Z403" si="163">AB402/P402/12*1000*1000</f>
        <v>24999.999999999996</v>
      </c>
      <c r="W402" s="149">
        <f t="shared" si="163"/>
        <v>11363.636363636362</v>
      </c>
      <c r="X402" s="149">
        <f t="shared" si="163"/>
        <v>25833.333333333332</v>
      </c>
      <c r="Y402" s="149">
        <f t="shared" si="163"/>
        <v>25833.333333333332</v>
      </c>
      <c r="Z402" s="149">
        <f t="shared" si="163"/>
        <v>25833.333333333332</v>
      </c>
      <c r="AA402" s="148">
        <f t="shared" ref="AA402:AF402" si="164">AA403</f>
        <v>5</v>
      </c>
      <c r="AB402" s="148">
        <f t="shared" si="164"/>
        <v>3.9</v>
      </c>
      <c r="AC402" s="148">
        <f t="shared" si="164"/>
        <v>1.5</v>
      </c>
      <c r="AD402" s="148">
        <f t="shared" si="164"/>
        <v>6.2</v>
      </c>
      <c r="AE402" s="148">
        <f t="shared" si="164"/>
        <v>6.2</v>
      </c>
      <c r="AF402" s="148">
        <f t="shared" si="164"/>
        <v>6.2</v>
      </c>
    </row>
    <row r="403" spans="1:32" s="105" customFormat="1" ht="15.6" x14ac:dyDescent="0.25">
      <c r="A403" s="150" t="s">
        <v>255</v>
      </c>
      <c r="B403" s="150" t="s">
        <v>337</v>
      </c>
      <c r="C403" s="151">
        <v>21.2</v>
      </c>
      <c r="D403" s="151">
        <v>9</v>
      </c>
      <c r="E403" s="151">
        <v>5.9</v>
      </c>
      <c r="F403" s="151">
        <v>25.1</v>
      </c>
      <c r="G403" s="151">
        <v>25.1</v>
      </c>
      <c r="H403" s="151">
        <v>26.9</v>
      </c>
      <c r="I403" s="151">
        <v>2.5</v>
      </c>
      <c r="J403" s="151">
        <v>-2.7</v>
      </c>
      <c r="K403" s="151">
        <v>1.7</v>
      </c>
      <c r="L403" s="151">
        <v>5.9</v>
      </c>
      <c r="M403" s="151">
        <v>5.9</v>
      </c>
      <c r="N403" s="151">
        <v>6.5</v>
      </c>
      <c r="O403" s="151">
        <v>16</v>
      </c>
      <c r="P403" s="151">
        <v>13</v>
      </c>
      <c r="Q403" s="151">
        <v>11</v>
      </c>
      <c r="R403" s="151">
        <v>20</v>
      </c>
      <c r="S403" s="151">
        <v>20</v>
      </c>
      <c r="T403" s="151">
        <v>20</v>
      </c>
      <c r="U403" s="152">
        <f t="shared" si="163"/>
        <v>26041.666666666668</v>
      </c>
      <c r="V403" s="152">
        <f t="shared" si="163"/>
        <v>24999.999999999996</v>
      </c>
      <c r="W403" s="152">
        <f t="shared" si="163"/>
        <v>11363.636363636362</v>
      </c>
      <c r="X403" s="152">
        <f t="shared" si="163"/>
        <v>25833.333333333332</v>
      </c>
      <c r="Y403" s="152">
        <f t="shared" si="163"/>
        <v>25833.333333333332</v>
      </c>
      <c r="Z403" s="152">
        <f t="shared" si="163"/>
        <v>25833.333333333332</v>
      </c>
      <c r="AA403" s="151">
        <v>5</v>
      </c>
      <c r="AB403" s="151">
        <v>3.9</v>
      </c>
      <c r="AC403" s="151">
        <v>1.5</v>
      </c>
      <c r="AD403" s="151">
        <v>6.2</v>
      </c>
      <c r="AE403" s="151">
        <v>6.2</v>
      </c>
      <c r="AF403" s="151">
        <v>6.2</v>
      </c>
    </row>
    <row r="404" spans="1:32" s="92" customFormat="1" ht="15.6" x14ac:dyDescent="0.25">
      <c r="A404" s="150"/>
      <c r="B404" s="150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2"/>
      <c r="V404" s="152"/>
      <c r="W404" s="152"/>
      <c r="X404" s="152"/>
      <c r="Y404" s="152"/>
      <c r="Z404" s="152"/>
      <c r="AA404" s="151"/>
      <c r="AB404" s="151"/>
      <c r="AC404" s="151"/>
      <c r="AD404" s="151"/>
      <c r="AE404" s="151"/>
      <c r="AF404" s="151"/>
    </row>
    <row r="405" spans="1:32" ht="16.2" x14ac:dyDescent="0.25">
      <c r="A405" s="147" t="s">
        <v>313</v>
      </c>
      <c r="B405" s="147"/>
      <c r="C405" s="148">
        <f t="shared" ref="C405:T405" si="165">C406</f>
        <v>28.1</v>
      </c>
      <c r="D405" s="148">
        <f t="shared" si="165"/>
        <v>27.7</v>
      </c>
      <c r="E405" s="148">
        <f t="shared" si="165"/>
        <v>29.6</v>
      </c>
      <c r="F405" s="148">
        <f t="shared" si="165"/>
        <v>30.8</v>
      </c>
      <c r="G405" s="148">
        <f t="shared" si="165"/>
        <v>32.1</v>
      </c>
      <c r="H405" s="148">
        <f t="shared" si="165"/>
        <v>33.4</v>
      </c>
      <c r="I405" s="148">
        <f t="shared" si="165"/>
        <v>3</v>
      </c>
      <c r="J405" s="148">
        <f t="shared" si="165"/>
        <v>1.5</v>
      </c>
      <c r="K405" s="148">
        <f t="shared" si="165"/>
        <v>1.5</v>
      </c>
      <c r="L405" s="148">
        <f t="shared" si="165"/>
        <v>1.6</v>
      </c>
      <c r="M405" s="148">
        <f t="shared" si="165"/>
        <v>1.7</v>
      </c>
      <c r="N405" s="148">
        <f t="shared" si="165"/>
        <v>1.8</v>
      </c>
      <c r="O405" s="148">
        <f t="shared" si="165"/>
        <v>11</v>
      </c>
      <c r="P405" s="148">
        <f t="shared" si="165"/>
        <v>5</v>
      </c>
      <c r="Q405" s="148">
        <f t="shared" si="165"/>
        <v>5</v>
      </c>
      <c r="R405" s="148">
        <f t="shared" si="165"/>
        <v>5.0999999999999996</v>
      </c>
      <c r="S405" s="148">
        <f t="shared" si="165"/>
        <v>5.2</v>
      </c>
      <c r="T405" s="148">
        <f t="shared" si="165"/>
        <v>5.3</v>
      </c>
      <c r="U405" s="149">
        <f t="shared" ref="U405:Z406" si="166">AA405/O405/12*1000*1000</f>
        <v>7575.757575757576</v>
      </c>
      <c r="V405" s="149">
        <f t="shared" si="166"/>
        <v>15000</v>
      </c>
      <c r="W405" s="149">
        <f t="shared" si="166"/>
        <v>15000</v>
      </c>
      <c r="X405" s="149">
        <f t="shared" si="166"/>
        <v>16339.869281045754</v>
      </c>
      <c r="Y405" s="149">
        <f t="shared" si="166"/>
        <v>16025.641025641025</v>
      </c>
      <c r="Z405" s="149">
        <f t="shared" si="166"/>
        <v>17295.597484276732</v>
      </c>
      <c r="AA405" s="148">
        <f t="shared" ref="AA405:AF405" si="167">AA406</f>
        <v>1</v>
      </c>
      <c r="AB405" s="148">
        <f t="shared" si="167"/>
        <v>0.9</v>
      </c>
      <c r="AC405" s="148">
        <f t="shared" si="167"/>
        <v>0.9</v>
      </c>
      <c r="AD405" s="148">
        <f t="shared" si="167"/>
        <v>1</v>
      </c>
      <c r="AE405" s="148">
        <f t="shared" si="167"/>
        <v>1</v>
      </c>
      <c r="AF405" s="148">
        <f t="shared" si="167"/>
        <v>1.1000000000000001</v>
      </c>
    </row>
    <row r="406" spans="1:32" s="115" customFormat="1" ht="15.6" x14ac:dyDescent="0.25">
      <c r="A406" s="150" t="s">
        <v>256</v>
      </c>
      <c r="B406" s="150" t="s">
        <v>257</v>
      </c>
      <c r="C406" s="151">
        <v>28.1</v>
      </c>
      <c r="D406" s="151">
        <v>27.7</v>
      </c>
      <c r="E406" s="151">
        <v>29.6</v>
      </c>
      <c r="F406" s="151">
        <v>30.8</v>
      </c>
      <c r="G406" s="151">
        <v>32.1</v>
      </c>
      <c r="H406" s="151">
        <v>33.4</v>
      </c>
      <c r="I406" s="151">
        <v>3</v>
      </c>
      <c r="J406" s="151">
        <v>1.5</v>
      </c>
      <c r="K406" s="151">
        <v>1.5</v>
      </c>
      <c r="L406" s="151">
        <v>1.6</v>
      </c>
      <c r="M406" s="151">
        <v>1.7</v>
      </c>
      <c r="N406" s="151">
        <v>1.8</v>
      </c>
      <c r="O406" s="151">
        <v>11</v>
      </c>
      <c r="P406" s="151">
        <v>5</v>
      </c>
      <c r="Q406" s="151">
        <v>5</v>
      </c>
      <c r="R406" s="151">
        <v>5.0999999999999996</v>
      </c>
      <c r="S406" s="151">
        <v>5.2</v>
      </c>
      <c r="T406" s="151">
        <v>5.3</v>
      </c>
      <c r="U406" s="152">
        <f t="shared" si="166"/>
        <v>7575.757575757576</v>
      </c>
      <c r="V406" s="152">
        <f t="shared" si="166"/>
        <v>15000</v>
      </c>
      <c r="W406" s="152">
        <f t="shared" si="166"/>
        <v>15000</v>
      </c>
      <c r="X406" s="152">
        <f t="shared" si="166"/>
        <v>16339.869281045754</v>
      </c>
      <c r="Y406" s="152">
        <f t="shared" si="166"/>
        <v>16025.641025641025</v>
      </c>
      <c r="Z406" s="152">
        <f t="shared" si="166"/>
        <v>17295.597484276732</v>
      </c>
      <c r="AA406" s="151">
        <v>1</v>
      </c>
      <c r="AB406" s="151">
        <v>0.9</v>
      </c>
      <c r="AC406" s="151">
        <v>0.9</v>
      </c>
      <c r="AD406" s="151">
        <v>1</v>
      </c>
      <c r="AE406" s="151">
        <v>1</v>
      </c>
      <c r="AF406" s="151">
        <v>1.1000000000000001</v>
      </c>
    </row>
    <row r="407" spans="1:32" ht="15.6" x14ac:dyDescent="0.25">
      <c r="A407" s="150"/>
      <c r="B407" s="150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2"/>
      <c r="V407" s="152"/>
      <c r="W407" s="152"/>
      <c r="X407" s="152"/>
      <c r="Y407" s="152"/>
      <c r="Z407" s="152"/>
      <c r="AA407" s="151"/>
      <c r="AB407" s="151"/>
      <c r="AC407" s="151"/>
      <c r="AD407" s="151"/>
      <c r="AE407" s="151"/>
      <c r="AF407" s="151"/>
    </row>
    <row r="408" spans="1:32" s="26" customFormat="1" ht="36" customHeight="1" x14ac:dyDescent="0.25">
      <c r="A408" s="138" t="s">
        <v>182</v>
      </c>
      <c r="B408" s="138"/>
      <c r="C408" s="139">
        <f t="shared" ref="C408:T408" si="168">C410+C415+C419</f>
        <v>109.4</v>
      </c>
      <c r="D408" s="139">
        <f t="shared" si="168"/>
        <v>131.9</v>
      </c>
      <c r="E408" s="139">
        <f t="shared" si="168"/>
        <v>145.69999999999999</v>
      </c>
      <c r="F408" s="139">
        <f t="shared" si="168"/>
        <v>154.5</v>
      </c>
      <c r="G408" s="139">
        <f t="shared" si="168"/>
        <v>164.4</v>
      </c>
      <c r="H408" s="139">
        <f t="shared" si="168"/>
        <v>174.89999999999998</v>
      </c>
      <c r="I408" s="139">
        <f t="shared" si="168"/>
        <v>73.599999999999994</v>
      </c>
      <c r="J408" s="139">
        <f t="shared" si="168"/>
        <v>68.804000000000002</v>
      </c>
      <c r="K408" s="139">
        <f t="shared" si="168"/>
        <v>67.504999999999995</v>
      </c>
      <c r="L408" s="139">
        <f t="shared" si="168"/>
        <v>72.405000000000001</v>
      </c>
      <c r="M408" s="139">
        <f t="shared" si="168"/>
        <v>78.805999999999997</v>
      </c>
      <c r="N408" s="139">
        <f t="shared" si="168"/>
        <v>85.805999999999997</v>
      </c>
      <c r="O408" s="139">
        <f t="shared" si="168"/>
        <v>244.1</v>
      </c>
      <c r="P408" s="139">
        <f t="shared" si="168"/>
        <v>246.9</v>
      </c>
      <c r="Q408" s="139">
        <f t="shared" si="168"/>
        <v>246.8</v>
      </c>
      <c r="R408" s="139">
        <f t="shared" si="168"/>
        <v>247.20000000000002</v>
      </c>
      <c r="S408" s="139">
        <f t="shared" si="168"/>
        <v>247.60000000000002</v>
      </c>
      <c r="T408" s="139">
        <f t="shared" si="168"/>
        <v>248</v>
      </c>
      <c r="U408" s="140">
        <f t="shared" ref="U408:Z408" si="169">AA408/O408/12*1000*1000</f>
        <v>26764.987027174651</v>
      </c>
      <c r="V408" s="140">
        <f t="shared" si="169"/>
        <v>29836.641015255838</v>
      </c>
      <c r="W408" s="140">
        <f t="shared" si="169"/>
        <v>32482.441923284703</v>
      </c>
      <c r="X408" s="140">
        <f t="shared" si="169"/>
        <v>35025.62028047465</v>
      </c>
      <c r="Y408" s="140">
        <f t="shared" si="169"/>
        <v>37224.017232094775</v>
      </c>
      <c r="Z408" s="140">
        <f t="shared" si="169"/>
        <v>39684.13978494623</v>
      </c>
      <c r="AA408" s="139">
        <f t="shared" ref="AA408:AF408" si="170">AA410+AA415+AA419</f>
        <v>78.399999999999991</v>
      </c>
      <c r="AB408" s="139">
        <f t="shared" si="170"/>
        <v>88.4</v>
      </c>
      <c r="AC408" s="139">
        <f t="shared" si="170"/>
        <v>96.2</v>
      </c>
      <c r="AD408" s="139">
        <f t="shared" si="170"/>
        <v>103.9</v>
      </c>
      <c r="AE408" s="139">
        <f t="shared" si="170"/>
        <v>110.6</v>
      </c>
      <c r="AF408" s="139">
        <f t="shared" si="170"/>
        <v>118.1</v>
      </c>
    </row>
    <row r="409" spans="1:32" ht="15.6" x14ac:dyDescent="0.25">
      <c r="A409" s="144" t="s">
        <v>197</v>
      </c>
      <c r="B409" s="144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6"/>
      <c r="V409" s="146"/>
      <c r="W409" s="146"/>
      <c r="X409" s="146"/>
      <c r="Y409" s="146"/>
      <c r="Z409" s="146"/>
      <c r="AA409" s="145"/>
      <c r="AB409" s="145"/>
      <c r="AC409" s="145"/>
      <c r="AD409" s="145"/>
      <c r="AE409" s="145"/>
      <c r="AF409" s="145"/>
    </row>
    <row r="410" spans="1:32" ht="16.2" x14ac:dyDescent="0.25">
      <c r="A410" s="147" t="s">
        <v>311</v>
      </c>
      <c r="B410" s="147"/>
      <c r="C410" s="148">
        <f t="shared" ref="C410:T410" si="171">SUM(C411:C413)</f>
        <v>56</v>
      </c>
      <c r="D410" s="148">
        <f t="shared" si="171"/>
        <v>67.400000000000006</v>
      </c>
      <c r="E410" s="148">
        <f t="shared" si="171"/>
        <v>74.099999999999994</v>
      </c>
      <c r="F410" s="148">
        <f t="shared" si="171"/>
        <v>80.300000000000011</v>
      </c>
      <c r="G410" s="148">
        <f t="shared" si="171"/>
        <v>87</v>
      </c>
      <c r="H410" s="148">
        <f t="shared" si="171"/>
        <v>94.3</v>
      </c>
      <c r="I410" s="148">
        <f t="shared" si="171"/>
        <v>71.099999999999994</v>
      </c>
      <c r="J410" s="148">
        <f t="shared" si="171"/>
        <v>69.2</v>
      </c>
      <c r="K410" s="148">
        <f t="shared" si="171"/>
        <v>67.5</v>
      </c>
      <c r="L410" s="148">
        <f t="shared" si="171"/>
        <v>72.400000000000006</v>
      </c>
      <c r="M410" s="148">
        <f t="shared" si="171"/>
        <v>78.8</v>
      </c>
      <c r="N410" s="148">
        <f t="shared" si="171"/>
        <v>85.8</v>
      </c>
      <c r="O410" s="148">
        <f t="shared" si="171"/>
        <v>211.1</v>
      </c>
      <c r="P410" s="148">
        <f t="shared" si="171"/>
        <v>212.9</v>
      </c>
      <c r="Q410" s="148">
        <f t="shared" si="171"/>
        <v>212.8</v>
      </c>
      <c r="R410" s="148">
        <f t="shared" si="171"/>
        <v>212.8</v>
      </c>
      <c r="S410" s="148">
        <f t="shared" si="171"/>
        <v>212.8</v>
      </c>
      <c r="T410" s="148">
        <f t="shared" si="171"/>
        <v>212.8</v>
      </c>
      <c r="U410" s="149">
        <f t="shared" ref="U410:Z413" si="172">AA410/O410/12*1000*1000</f>
        <v>26172.430127901469</v>
      </c>
      <c r="V410" s="149">
        <f t="shared" si="172"/>
        <v>29199.937372788478</v>
      </c>
      <c r="W410" s="149">
        <f t="shared" si="172"/>
        <v>32385.651629072676</v>
      </c>
      <c r="X410" s="149">
        <f t="shared" si="172"/>
        <v>34774.436090225565</v>
      </c>
      <c r="Y410" s="149">
        <f t="shared" si="172"/>
        <v>37084.899749373428</v>
      </c>
      <c r="Z410" s="149">
        <f t="shared" si="172"/>
        <v>39669.486215538847</v>
      </c>
      <c r="AA410" s="148">
        <f t="shared" ref="AA410:AF410" si="173">SUM(AA411:AA413)</f>
        <v>66.3</v>
      </c>
      <c r="AB410" s="148">
        <f t="shared" si="173"/>
        <v>74.600000000000009</v>
      </c>
      <c r="AC410" s="148">
        <f t="shared" si="173"/>
        <v>82.7</v>
      </c>
      <c r="AD410" s="148">
        <f t="shared" si="173"/>
        <v>88.800000000000011</v>
      </c>
      <c r="AE410" s="148">
        <f t="shared" si="173"/>
        <v>94.699999999999989</v>
      </c>
      <c r="AF410" s="148">
        <f t="shared" si="173"/>
        <v>101.3</v>
      </c>
    </row>
    <row r="411" spans="1:32" s="292" customFormat="1" ht="15.6" x14ac:dyDescent="0.25">
      <c r="A411" s="313" t="s">
        <v>276</v>
      </c>
      <c r="B411" s="313" t="s">
        <v>277</v>
      </c>
      <c r="C411" s="314">
        <v>0</v>
      </c>
      <c r="D411" s="314">
        <v>0</v>
      </c>
      <c r="E411" s="314">
        <v>0</v>
      </c>
      <c r="F411" s="314">
        <v>0</v>
      </c>
      <c r="G411" s="314">
        <v>0</v>
      </c>
      <c r="H411" s="314">
        <v>0</v>
      </c>
      <c r="I411" s="314">
        <v>0</v>
      </c>
      <c r="J411" s="314">
        <v>0</v>
      </c>
      <c r="K411" s="314">
        <v>0</v>
      </c>
      <c r="L411" s="314">
        <v>0</v>
      </c>
      <c r="M411" s="314">
        <v>0</v>
      </c>
      <c r="N411" s="314">
        <v>0</v>
      </c>
      <c r="O411" s="314">
        <v>120.1</v>
      </c>
      <c r="P411" s="314">
        <v>121.9</v>
      </c>
      <c r="Q411" s="314">
        <v>121.8</v>
      </c>
      <c r="R411" s="314">
        <v>121.8</v>
      </c>
      <c r="S411" s="314">
        <v>121.8</v>
      </c>
      <c r="T411" s="314">
        <v>121.8</v>
      </c>
      <c r="U411" s="315">
        <f t="shared" si="172"/>
        <v>22897.585345545383</v>
      </c>
      <c r="V411" s="315">
        <f t="shared" si="172"/>
        <v>26661.197703035279</v>
      </c>
      <c r="W411" s="315">
        <f t="shared" si="172"/>
        <v>30377.668308702792</v>
      </c>
      <c r="X411" s="315">
        <f t="shared" si="172"/>
        <v>31609.195402298854</v>
      </c>
      <c r="Y411" s="315">
        <f t="shared" si="172"/>
        <v>32840.722495894908</v>
      </c>
      <c r="Z411" s="315">
        <f t="shared" si="172"/>
        <v>34140.667761357414</v>
      </c>
      <c r="AA411" s="314">
        <v>33</v>
      </c>
      <c r="AB411" s="314">
        <v>39</v>
      </c>
      <c r="AC411" s="314">
        <v>44.4</v>
      </c>
      <c r="AD411" s="314">
        <v>46.2</v>
      </c>
      <c r="AE411" s="314">
        <v>48</v>
      </c>
      <c r="AF411" s="314">
        <v>49.9</v>
      </c>
    </row>
    <row r="412" spans="1:32" s="115" customFormat="1" ht="66.75" customHeight="1" x14ac:dyDescent="0.25">
      <c r="A412" s="150" t="s">
        <v>278</v>
      </c>
      <c r="B412" s="150" t="s">
        <v>279</v>
      </c>
      <c r="C412" s="151">
        <v>56</v>
      </c>
      <c r="D412" s="151">
        <v>61.7</v>
      </c>
      <c r="E412" s="151">
        <v>66.5</v>
      </c>
      <c r="F412" s="151">
        <v>72.400000000000006</v>
      </c>
      <c r="G412" s="151">
        <v>78.8</v>
      </c>
      <c r="H412" s="151">
        <v>85.8</v>
      </c>
      <c r="I412" s="151">
        <v>71.099999999999994</v>
      </c>
      <c r="J412" s="151">
        <v>69.2</v>
      </c>
      <c r="K412" s="151">
        <v>67.5</v>
      </c>
      <c r="L412" s="151">
        <v>72.400000000000006</v>
      </c>
      <c r="M412" s="151">
        <v>78.8</v>
      </c>
      <c r="N412" s="151">
        <v>85.8</v>
      </c>
      <c r="O412" s="151">
        <v>82</v>
      </c>
      <c r="P412" s="151">
        <v>82</v>
      </c>
      <c r="Q412" s="151">
        <v>82</v>
      </c>
      <c r="R412" s="151">
        <v>82</v>
      </c>
      <c r="S412" s="151">
        <v>82</v>
      </c>
      <c r="T412" s="151">
        <v>82</v>
      </c>
      <c r="U412" s="152">
        <f t="shared" si="172"/>
        <v>30995.934959349594</v>
      </c>
      <c r="V412" s="152">
        <f t="shared" si="172"/>
        <v>32215.447154471549</v>
      </c>
      <c r="W412" s="152">
        <f t="shared" si="172"/>
        <v>34654.471544715459</v>
      </c>
      <c r="X412" s="152">
        <f t="shared" si="172"/>
        <v>38821.138211382124</v>
      </c>
      <c r="Y412" s="152">
        <f t="shared" si="172"/>
        <v>42784.552845528458</v>
      </c>
      <c r="Z412" s="152">
        <f t="shared" si="172"/>
        <v>47357.723577235774</v>
      </c>
      <c r="AA412" s="151">
        <v>30.5</v>
      </c>
      <c r="AB412" s="151">
        <v>31.7</v>
      </c>
      <c r="AC412" s="151">
        <v>34.1</v>
      </c>
      <c r="AD412" s="151">
        <v>38.200000000000003</v>
      </c>
      <c r="AE412" s="151">
        <v>42.1</v>
      </c>
      <c r="AF412" s="151">
        <v>46.6</v>
      </c>
    </row>
    <row r="413" spans="1:32" s="115" customFormat="1" ht="16.2" x14ac:dyDescent="0.25">
      <c r="A413" s="150" t="s">
        <v>397</v>
      </c>
      <c r="B413" s="150" t="s">
        <v>268</v>
      </c>
      <c r="C413" s="151">
        <v>0</v>
      </c>
      <c r="D413" s="151">
        <v>5.7</v>
      </c>
      <c r="E413" s="151">
        <v>7.6</v>
      </c>
      <c r="F413" s="151">
        <v>7.9</v>
      </c>
      <c r="G413" s="151">
        <v>8.1999999999999993</v>
      </c>
      <c r="H413" s="151">
        <v>8.5</v>
      </c>
      <c r="I413" s="151">
        <v>0</v>
      </c>
      <c r="J413" s="151">
        <v>0</v>
      </c>
      <c r="K413" s="151">
        <v>0</v>
      </c>
      <c r="L413" s="151">
        <v>0</v>
      </c>
      <c r="M413" s="151">
        <v>0</v>
      </c>
      <c r="N413" s="151">
        <v>0</v>
      </c>
      <c r="O413" s="151">
        <v>9</v>
      </c>
      <c r="P413" s="151">
        <v>9</v>
      </c>
      <c r="Q413" s="151">
        <v>9</v>
      </c>
      <c r="R413" s="151">
        <v>9</v>
      </c>
      <c r="S413" s="151">
        <v>9</v>
      </c>
      <c r="T413" s="151">
        <v>9</v>
      </c>
      <c r="U413" s="149">
        <f t="shared" si="172"/>
        <v>25925.925925925923</v>
      </c>
      <c r="V413" s="149">
        <f t="shared" si="172"/>
        <v>36111.111111111117</v>
      </c>
      <c r="W413" s="149">
        <f t="shared" si="172"/>
        <v>38888.888888888891</v>
      </c>
      <c r="X413" s="149">
        <f t="shared" si="172"/>
        <v>40740.740740740745</v>
      </c>
      <c r="Y413" s="149">
        <f t="shared" si="172"/>
        <v>42592.592592592591</v>
      </c>
      <c r="Z413" s="149">
        <f t="shared" si="172"/>
        <v>44444.444444444445</v>
      </c>
      <c r="AA413" s="151">
        <v>2.8</v>
      </c>
      <c r="AB413" s="151">
        <v>3.9</v>
      </c>
      <c r="AC413" s="151">
        <v>4.2</v>
      </c>
      <c r="AD413" s="151">
        <v>4.4000000000000004</v>
      </c>
      <c r="AE413" s="151">
        <v>4.5999999999999996</v>
      </c>
      <c r="AF413" s="151">
        <v>4.8</v>
      </c>
    </row>
    <row r="414" spans="1:32" s="93" customFormat="1" ht="16.2" x14ac:dyDescent="0.25">
      <c r="A414" s="150"/>
      <c r="B414" s="150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49"/>
      <c r="V414" s="149"/>
      <c r="W414" s="149"/>
      <c r="X414" s="149"/>
      <c r="Y414" s="149"/>
      <c r="Z414" s="149"/>
      <c r="AA414" s="151"/>
      <c r="AB414" s="151"/>
      <c r="AC414" s="151"/>
      <c r="AD414" s="151"/>
      <c r="AE414" s="151"/>
      <c r="AF414" s="151"/>
    </row>
    <row r="415" spans="1:32" ht="16.2" x14ac:dyDescent="0.25">
      <c r="A415" s="147" t="s">
        <v>312</v>
      </c>
      <c r="B415" s="147"/>
      <c r="C415" s="148">
        <f>SUM(C416+C417)</f>
        <v>53.4</v>
      </c>
      <c r="D415" s="148">
        <f t="shared" ref="D415:T415" si="174">SUM(D416+D417)</f>
        <v>64.5</v>
      </c>
      <c r="E415" s="148">
        <f t="shared" si="174"/>
        <v>71.599999999999994</v>
      </c>
      <c r="F415" s="148">
        <f t="shared" si="174"/>
        <v>74.2</v>
      </c>
      <c r="G415" s="148">
        <f t="shared" si="174"/>
        <v>77.400000000000006</v>
      </c>
      <c r="H415" s="148">
        <f t="shared" si="174"/>
        <v>80.599999999999994</v>
      </c>
      <c r="I415" s="148">
        <f t="shared" si="174"/>
        <v>2.5</v>
      </c>
      <c r="J415" s="148">
        <f t="shared" si="174"/>
        <v>-0.39600000000000002</v>
      </c>
      <c r="K415" s="148">
        <f t="shared" si="174"/>
        <v>5.0000000000000001E-3</v>
      </c>
      <c r="L415" s="148">
        <f t="shared" si="174"/>
        <v>5.0000000000000001E-3</v>
      </c>
      <c r="M415" s="148">
        <f t="shared" si="174"/>
        <v>6.0000000000000001E-3</v>
      </c>
      <c r="N415" s="148">
        <f t="shared" si="174"/>
        <v>6.0000000000000001E-3</v>
      </c>
      <c r="O415" s="148">
        <f t="shared" si="174"/>
        <v>33</v>
      </c>
      <c r="P415" s="148">
        <f t="shared" si="174"/>
        <v>34</v>
      </c>
      <c r="Q415" s="148">
        <f t="shared" si="174"/>
        <v>34</v>
      </c>
      <c r="R415" s="148">
        <f t="shared" si="174"/>
        <v>34.4</v>
      </c>
      <c r="S415" s="148">
        <f t="shared" si="174"/>
        <v>34.799999999999997</v>
      </c>
      <c r="T415" s="148">
        <f t="shared" si="174"/>
        <v>35.200000000000003</v>
      </c>
      <c r="U415" s="149">
        <f t="shared" ref="U415:U416" si="175">AA415/O415/12*1000*1000</f>
        <v>30555.555555555555</v>
      </c>
      <c r="V415" s="149">
        <f t="shared" ref="V415:V417" si="176">AB415/P415/12*1000*1000</f>
        <v>33823.529411764706</v>
      </c>
      <c r="W415" s="149">
        <f t="shared" ref="W415:W417" si="177">AC415/Q415/12*1000*1000</f>
        <v>33088.235294117643</v>
      </c>
      <c r="X415" s="149">
        <f t="shared" ref="X415:X417" si="178">AD415/R415/12*1000*1000</f>
        <v>36579.457364341091</v>
      </c>
      <c r="Y415" s="149">
        <f t="shared" ref="Y415:Y417" si="179">AE415/S415/12*1000*1000</f>
        <v>38074.712643678162</v>
      </c>
      <c r="Z415" s="149">
        <f t="shared" ref="Z415:Z417" si="180">AF415/T415/12*1000*1000</f>
        <v>39772.727272727258</v>
      </c>
      <c r="AA415" s="148">
        <f t="shared" ref="AA415:AF415" si="181">SUM(AA416+AA417)</f>
        <v>12.1</v>
      </c>
      <c r="AB415" s="148">
        <f t="shared" si="181"/>
        <v>13.8</v>
      </c>
      <c r="AC415" s="148">
        <f t="shared" si="181"/>
        <v>13.5</v>
      </c>
      <c r="AD415" s="148">
        <f t="shared" si="181"/>
        <v>15.100000000000001</v>
      </c>
      <c r="AE415" s="148">
        <f t="shared" si="181"/>
        <v>15.9</v>
      </c>
      <c r="AF415" s="148">
        <f t="shared" si="181"/>
        <v>16.799999999999997</v>
      </c>
    </row>
    <row r="416" spans="1:32" s="115" customFormat="1" ht="15.6" x14ac:dyDescent="0.25">
      <c r="A416" s="150" t="s">
        <v>280</v>
      </c>
      <c r="B416" s="150" t="s">
        <v>268</v>
      </c>
      <c r="C416" s="151">
        <v>17.899999999999999</v>
      </c>
      <c r="D416" s="151">
        <v>24.8</v>
      </c>
      <c r="E416" s="151">
        <v>26.4</v>
      </c>
      <c r="F416" s="151">
        <v>27.5</v>
      </c>
      <c r="G416" s="151">
        <v>28.7</v>
      </c>
      <c r="H416" s="151">
        <v>29.9</v>
      </c>
      <c r="I416" s="151">
        <v>0</v>
      </c>
      <c r="J416" s="151">
        <v>4.0000000000000001E-3</v>
      </c>
      <c r="K416" s="151">
        <v>5.0000000000000001E-3</v>
      </c>
      <c r="L416" s="151">
        <v>5.0000000000000001E-3</v>
      </c>
      <c r="M416" s="151">
        <v>6.0000000000000001E-3</v>
      </c>
      <c r="N416" s="151">
        <v>6.0000000000000001E-3</v>
      </c>
      <c r="O416" s="151">
        <v>18</v>
      </c>
      <c r="P416" s="151">
        <v>19</v>
      </c>
      <c r="Q416" s="151">
        <v>19</v>
      </c>
      <c r="R416" s="151">
        <v>19.399999999999999</v>
      </c>
      <c r="S416" s="151">
        <v>19.8</v>
      </c>
      <c r="T416" s="151">
        <v>20.2</v>
      </c>
      <c r="U416" s="152">
        <f t="shared" si="175"/>
        <v>18055.555555555558</v>
      </c>
      <c r="V416" s="152">
        <f t="shared" si="176"/>
        <v>20614.035087719301</v>
      </c>
      <c r="W416" s="152">
        <f t="shared" si="177"/>
        <v>22807.017543859653</v>
      </c>
      <c r="X416" s="152">
        <f t="shared" si="178"/>
        <v>24484.536082474224</v>
      </c>
      <c r="Y416" s="152">
        <f t="shared" si="179"/>
        <v>25673.400673400673</v>
      </c>
      <c r="Z416" s="152">
        <f t="shared" si="180"/>
        <v>27227.72277227723</v>
      </c>
      <c r="AA416" s="151">
        <v>3.9</v>
      </c>
      <c r="AB416" s="151">
        <v>4.7</v>
      </c>
      <c r="AC416" s="151">
        <v>5.2</v>
      </c>
      <c r="AD416" s="151">
        <v>5.7</v>
      </c>
      <c r="AE416" s="151">
        <v>6.1</v>
      </c>
      <c r="AF416" s="151">
        <v>6.6</v>
      </c>
    </row>
    <row r="417" spans="1:33" s="105" customFormat="1" ht="15.6" x14ac:dyDescent="0.25">
      <c r="A417" s="150" t="s">
        <v>489</v>
      </c>
      <c r="B417" s="150" t="s">
        <v>449</v>
      </c>
      <c r="C417" s="151">
        <v>35.5</v>
      </c>
      <c r="D417" s="151">
        <v>39.700000000000003</v>
      </c>
      <c r="E417" s="151">
        <v>45.2</v>
      </c>
      <c r="F417" s="151">
        <v>46.7</v>
      </c>
      <c r="G417" s="151">
        <v>48.7</v>
      </c>
      <c r="H417" s="151">
        <v>50.7</v>
      </c>
      <c r="I417" s="151">
        <v>2.5</v>
      </c>
      <c r="J417" s="151">
        <v>-0.4</v>
      </c>
      <c r="K417" s="151">
        <v>0</v>
      </c>
      <c r="L417" s="151">
        <v>0</v>
      </c>
      <c r="M417" s="151">
        <v>0</v>
      </c>
      <c r="N417" s="151">
        <v>0</v>
      </c>
      <c r="O417" s="151">
        <v>15</v>
      </c>
      <c r="P417" s="151">
        <v>15</v>
      </c>
      <c r="Q417" s="151">
        <v>15</v>
      </c>
      <c r="R417" s="151">
        <v>15</v>
      </c>
      <c r="S417" s="151">
        <v>15</v>
      </c>
      <c r="T417" s="151">
        <v>15</v>
      </c>
      <c r="U417" s="152">
        <f>AA417/O417/12*1000*1000</f>
        <v>45555.555555555547</v>
      </c>
      <c r="V417" s="152">
        <f t="shared" si="176"/>
        <v>50555.555555555555</v>
      </c>
      <c r="W417" s="152">
        <f t="shared" si="177"/>
        <v>46111.111111111109</v>
      </c>
      <c r="X417" s="152">
        <f t="shared" si="178"/>
        <v>52222.222222222226</v>
      </c>
      <c r="Y417" s="152">
        <f t="shared" si="179"/>
        <v>54444.44444444446</v>
      </c>
      <c r="Z417" s="152">
        <f t="shared" si="180"/>
        <v>56666.666666666664</v>
      </c>
      <c r="AA417" s="151">
        <v>8.1999999999999993</v>
      </c>
      <c r="AB417" s="151">
        <v>9.1</v>
      </c>
      <c r="AC417" s="151">
        <v>8.3000000000000007</v>
      </c>
      <c r="AD417" s="151">
        <v>9.4</v>
      </c>
      <c r="AE417" s="151">
        <v>9.8000000000000007</v>
      </c>
      <c r="AF417" s="151">
        <v>10.199999999999999</v>
      </c>
    </row>
    <row r="418" spans="1:33" s="93" customFormat="1" ht="15.6" x14ac:dyDescent="0.25">
      <c r="A418" s="150"/>
      <c r="B418" s="150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5"/>
      <c r="V418" s="155"/>
      <c r="W418" s="155"/>
      <c r="X418" s="155"/>
      <c r="Y418" s="155"/>
      <c r="Z418" s="155"/>
      <c r="AA418" s="156"/>
      <c r="AB418" s="156"/>
      <c r="AC418" s="156"/>
      <c r="AD418" s="156"/>
      <c r="AE418" s="156"/>
      <c r="AF418" s="156"/>
    </row>
    <row r="419" spans="1:33" ht="16.2" x14ac:dyDescent="0.25">
      <c r="A419" s="147" t="s">
        <v>313</v>
      </c>
      <c r="B419" s="147"/>
      <c r="C419" s="148">
        <f t="shared" ref="C419:T419" si="182">C420</f>
        <v>0</v>
      </c>
      <c r="D419" s="148">
        <f t="shared" si="182"/>
        <v>0</v>
      </c>
      <c r="E419" s="148">
        <f t="shared" si="182"/>
        <v>0</v>
      </c>
      <c r="F419" s="148">
        <f t="shared" si="182"/>
        <v>0</v>
      </c>
      <c r="G419" s="148">
        <f t="shared" si="182"/>
        <v>0</v>
      </c>
      <c r="H419" s="148">
        <f t="shared" si="182"/>
        <v>0</v>
      </c>
      <c r="I419" s="148">
        <f t="shared" si="182"/>
        <v>0</v>
      </c>
      <c r="J419" s="148">
        <f t="shared" si="182"/>
        <v>0</v>
      </c>
      <c r="K419" s="148">
        <f t="shared" si="182"/>
        <v>0</v>
      </c>
      <c r="L419" s="148">
        <f t="shared" si="182"/>
        <v>0</v>
      </c>
      <c r="M419" s="148">
        <f t="shared" si="182"/>
        <v>0</v>
      </c>
      <c r="N419" s="148">
        <f t="shared" si="182"/>
        <v>0</v>
      </c>
      <c r="O419" s="148">
        <f t="shared" si="182"/>
        <v>0</v>
      </c>
      <c r="P419" s="148">
        <f t="shared" si="182"/>
        <v>0</v>
      </c>
      <c r="Q419" s="148">
        <f t="shared" si="182"/>
        <v>0</v>
      </c>
      <c r="R419" s="148">
        <f t="shared" si="182"/>
        <v>0</v>
      </c>
      <c r="S419" s="148">
        <f t="shared" si="182"/>
        <v>0</v>
      </c>
      <c r="T419" s="148">
        <f t="shared" si="182"/>
        <v>0</v>
      </c>
      <c r="U419" s="149" t="e">
        <f>AA419/O419/12*1000*1000</f>
        <v>#DIV/0!</v>
      </c>
      <c r="V419" s="149" t="e">
        <f t="shared" ref="V419:Z419" si="183">AB419/P419/12*1000*1000</f>
        <v>#DIV/0!</v>
      </c>
      <c r="W419" s="149" t="e">
        <f t="shared" si="183"/>
        <v>#DIV/0!</v>
      </c>
      <c r="X419" s="149" t="e">
        <f t="shared" si="183"/>
        <v>#DIV/0!</v>
      </c>
      <c r="Y419" s="149" t="e">
        <f t="shared" si="183"/>
        <v>#DIV/0!</v>
      </c>
      <c r="Z419" s="149" t="e">
        <f t="shared" si="183"/>
        <v>#DIV/0!</v>
      </c>
      <c r="AA419" s="148">
        <f t="shared" ref="AA419:AF419" si="184">AA420</f>
        <v>0</v>
      </c>
      <c r="AB419" s="148">
        <f t="shared" si="184"/>
        <v>0</v>
      </c>
      <c r="AC419" s="148">
        <f t="shared" si="184"/>
        <v>0</v>
      </c>
      <c r="AD419" s="148">
        <f t="shared" si="184"/>
        <v>0</v>
      </c>
      <c r="AE419" s="148">
        <f t="shared" si="184"/>
        <v>0</v>
      </c>
      <c r="AF419" s="148">
        <f t="shared" si="184"/>
        <v>0</v>
      </c>
    </row>
    <row r="420" spans="1:33" s="87" customFormat="1" ht="15.6" x14ac:dyDescent="0.25">
      <c r="A420" s="150"/>
      <c r="B420" s="150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2"/>
      <c r="V420" s="152"/>
      <c r="W420" s="152"/>
      <c r="X420" s="152"/>
      <c r="Y420" s="152"/>
      <c r="Z420" s="152"/>
      <c r="AA420" s="151"/>
      <c r="AB420" s="151"/>
      <c r="AC420" s="151"/>
      <c r="AD420" s="151"/>
      <c r="AE420" s="151"/>
      <c r="AF420" s="151"/>
    </row>
    <row r="421" spans="1:33" ht="52.5" customHeight="1" x14ac:dyDescent="0.25">
      <c r="A421" s="138" t="s">
        <v>345</v>
      </c>
      <c r="B421" s="138"/>
      <c r="C421" s="139">
        <f t="shared" ref="C421:T421" si="185">C423</f>
        <v>0</v>
      </c>
      <c r="D421" s="139">
        <f t="shared" si="185"/>
        <v>0</v>
      </c>
      <c r="E421" s="139">
        <f t="shared" si="185"/>
        <v>0</v>
      </c>
      <c r="F421" s="139">
        <f t="shared" si="185"/>
        <v>0</v>
      </c>
      <c r="G421" s="139">
        <f t="shared" si="185"/>
        <v>0</v>
      </c>
      <c r="H421" s="139">
        <f t="shared" si="185"/>
        <v>0</v>
      </c>
      <c r="I421" s="139">
        <f t="shared" si="185"/>
        <v>0</v>
      </c>
      <c r="J421" s="139">
        <f t="shared" si="185"/>
        <v>0</v>
      </c>
      <c r="K421" s="139">
        <f t="shared" si="185"/>
        <v>0</v>
      </c>
      <c r="L421" s="139">
        <f t="shared" si="185"/>
        <v>0</v>
      </c>
      <c r="M421" s="139">
        <f t="shared" si="185"/>
        <v>0</v>
      </c>
      <c r="N421" s="139">
        <f t="shared" si="185"/>
        <v>0</v>
      </c>
      <c r="O421" s="139">
        <f t="shared" si="185"/>
        <v>0</v>
      </c>
      <c r="P421" s="139">
        <f t="shared" si="185"/>
        <v>0</v>
      </c>
      <c r="Q421" s="139">
        <f t="shared" si="185"/>
        <v>0</v>
      </c>
      <c r="R421" s="139">
        <f t="shared" si="185"/>
        <v>0</v>
      </c>
      <c r="S421" s="139">
        <f t="shared" si="185"/>
        <v>0</v>
      </c>
      <c r="T421" s="139">
        <f t="shared" si="185"/>
        <v>0</v>
      </c>
      <c r="U421" s="140" t="e">
        <f t="shared" ref="U421:Z421" si="186">AVERAGE(U423:U423)</f>
        <v>#DIV/0!</v>
      </c>
      <c r="V421" s="140" t="e">
        <f t="shared" si="186"/>
        <v>#DIV/0!</v>
      </c>
      <c r="W421" s="140" t="e">
        <f t="shared" si="186"/>
        <v>#DIV/0!</v>
      </c>
      <c r="X421" s="140" t="e">
        <f t="shared" si="186"/>
        <v>#DIV/0!</v>
      </c>
      <c r="Y421" s="140" t="e">
        <f t="shared" si="186"/>
        <v>#DIV/0!</v>
      </c>
      <c r="Z421" s="140" t="e">
        <f t="shared" si="186"/>
        <v>#DIV/0!</v>
      </c>
      <c r="AA421" s="139">
        <f t="shared" ref="AA421:AF421" si="187">AA423</f>
        <v>0</v>
      </c>
      <c r="AB421" s="139">
        <f t="shared" si="187"/>
        <v>0</v>
      </c>
      <c r="AC421" s="139">
        <f t="shared" si="187"/>
        <v>0</v>
      </c>
      <c r="AD421" s="139">
        <f t="shared" si="187"/>
        <v>0</v>
      </c>
      <c r="AE421" s="139">
        <f t="shared" si="187"/>
        <v>0</v>
      </c>
      <c r="AF421" s="139">
        <f t="shared" si="187"/>
        <v>0</v>
      </c>
    </row>
    <row r="422" spans="1:33" ht="15.6" x14ac:dyDescent="0.25">
      <c r="A422" s="144" t="s">
        <v>197</v>
      </c>
      <c r="B422" s="144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6"/>
      <c r="V422" s="146"/>
      <c r="W422" s="146"/>
      <c r="X422" s="146"/>
      <c r="Y422" s="146"/>
      <c r="Z422" s="146"/>
      <c r="AA422" s="145"/>
      <c r="AB422" s="145"/>
      <c r="AC422" s="145"/>
      <c r="AD422" s="145"/>
      <c r="AE422" s="145"/>
      <c r="AF422" s="145"/>
    </row>
    <row r="423" spans="1:33" ht="15.6" x14ac:dyDescent="0.25">
      <c r="A423" s="150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2"/>
      <c r="V423" s="152"/>
      <c r="W423" s="152"/>
      <c r="X423" s="152"/>
      <c r="Y423" s="152"/>
      <c r="Z423" s="152"/>
      <c r="AA423" s="151"/>
      <c r="AB423" s="151"/>
      <c r="AC423" s="151"/>
      <c r="AD423" s="151"/>
      <c r="AE423" s="151"/>
      <c r="AF423" s="151"/>
    </row>
    <row r="424" spans="1:33" s="26" customFormat="1" ht="15.6" x14ac:dyDescent="0.25">
      <c r="A424" s="138" t="s">
        <v>344</v>
      </c>
      <c r="B424" s="138"/>
      <c r="C424" s="139">
        <f t="shared" ref="C424:T424" si="188">C426+C429+C431</f>
        <v>0</v>
      </c>
      <c r="D424" s="139">
        <f t="shared" si="188"/>
        <v>0</v>
      </c>
      <c r="E424" s="139">
        <f t="shared" si="188"/>
        <v>0</v>
      </c>
      <c r="F424" s="139">
        <f t="shared" si="188"/>
        <v>0</v>
      </c>
      <c r="G424" s="139">
        <f t="shared" si="188"/>
        <v>0</v>
      </c>
      <c r="H424" s="139">
        <f t="shared" si="188"/>
        <v>0</v>
      </c>
      <c r="I424" s="139">
        <f t="shared" si="188"/>
        <v>0</v>
      </c>
      <c r="J424" s="139">
        <f t="shared" si="188"/>
        <v>0</v>
      </c>
      <c r="K424" s="139">
        <f t="shared" si="188"/>
        <v>0</v>
      </c>
      <c r="L424" s="139">
        <f t="shared" si="188"/>
        <v>0</v>
      </c>
      <c r="M424" s="139">
        <f t="shared" si="188"/>
        <v>0</v>
      </c>
      <c r="N424" s="139">
        <f t="shared" si="188"/>
        <v>0</v>
      </c>
      <c r="O424" s="139">
        <f t="shared" si="188"/>
        <v>0</v>
      </c>
      <c r="P424" s="139">
        <f t="shared" si="188"/>
        <v>0</v>
      </c>
      <c r="Q424" s="139">
        <f t="shared" si="188"/>
        <v>0</v>
      </c>
      <c r="R424" s="139">
        <f t="shared" si="188"/>
        <v>0</v>
      </c>
      <c r="S424" s="139">
        <f t="shared" si="188"/>
        <v>0</v>
      </c>
      <c r="T424" s="139">
        <f t="shared" si="188"/>
        <v>0</v>
      </c>
      <c r="U424" s="140" t="e">
        <f t="shared" ref="U424:Z424" si="189">AA424/O424/12*1000*1000</f>
        <v>#DIV/0!</v>
      </c>
      <c r="V424" s="140" t="e">
        <f t="shared" si="189"/>
        <v>#DIV/0!</v>
      </c>
      <c r="W424" s="140" t="e">
        <f t="shared" si="189"/>
        <v>#DIV/0!</v>
      </c>
      <c r="X424" s="140" t="e">
        <f t="shared" si="189"/>
        <v>#DIV/0!</v>
      </c>
      <c r="Y424" s="140" t="e">
        <f t="shared" si="189"/>
        <v>#DIV/0!</v>
      </c>
      <c r="Z424" s="140" t="e">
        <f t="shared" si="189"/>
        <v>#DIV/0!</v>
      </c>
      <c r="AA424" s="139">
        <f t="shared" ref="AA424:AF424" si="190">AA426+AA429+AA431</f>
        <v>0</v>
      </c>
      <c r="AB424" s="139">
        <f t="shared" si="190"/>
        <v>0</v>
      </c>
      <c r="AC424" s="139">
        <f t="shared" si="190"/>
        <v>0</v>
      </c>
      <c r="AD424" s="139">
        <f t="shared" si="190"/>
        <v>0</v>
      </c>
      <c r="AE424" s="139">
        <f t="shared" si="190"/>
        <v>0</v>
      </c>
      <c r="AF424" s="139">
        <f t="shared" si="190"/>
        <v>0</v>
      </c>
    </row>
    <row r="425" spans="1:33" ht="15.6" x14ac:dyDescent="0.25">
      <c r="A425" s="144" t="s">
        <v>197</v>
      </c>
      <c r="B425" s="144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6"/>
      <c r="V425" s="146"/>
      <c r="W425" s="146"/>
      <c r="X425" s="146"/>
      <c r="Y425" s="146"/>
      <c r="Z425" s="146"/>
      <c r="AA425" s="145"/>
      <c r="AB425" s="145"/>
      <c r="AC425" s="145"/>
      <c r="AD425" s="145"/>
      <c r="AE425" s="145"/>
      <c r="AF425" s="145"/>
    </row>
    <row r="426" spans="1:33" ht="21" customHeight="1" x14ac:dyDescent="0.25">
      <c r="A426" s="147" t="s">
        <v>311</v>
      </c>
      <c r="B426" s="147"/>
      <c r="C426" s="148">
        <f t="shared" ref="C426:T426" si="191">C427</f>
        <v>0</v>
      </c>
      <c r="D426" s="148">
        <f t="shared" si="191"/>
        <v>0</v>
      </c>
      <c r="E426" s="148">
        <f t="shared" si="191"/>
        <v>0</v>
      </c>
      <c r="F426" s="148">
        <f t="shared" si="191"/>
        <v>0</v>
      </c>
      <c r="G426" s="148">
        <f t="shared" si="191"/>
        <v>0</v>
      </c>
      <c r="H426" s="148">
        <f t="shared" si="191"/>
        <v>0</v>
      </c>
      <c r="I426" s="148">
        <f t="shared" si="191"/>
        <v>0</v>
      </c>
      <c r="J426" s="148">
        <f t="shared" si="191"/>
        <v>0</v>
      </c>
      <c r="K426" s="148">
        <f t="shared" si="191"/>
        <v>0</v>
      </c>
      <c r="L426" s="148">
        <f t="shared" si="191"/>
        <v>0</v>
      </c>
      <c r="M426" s="148">
        <f t="shared" si="191"/>
        <v>0</v>
      </c>
      <c r="N426" s="148">
        <f t="shared" si="191"/>
        <v>0</v>
      </c>
      <c r="O426" s="148">
        <f t="shared" si="191"/>
        <v>0</v>
      </c>
      <c r="P426" s="148">
        <f t="shared" si="191"/>
        <v>0</v>
      </c>
      <c r="Q426" s="148">
        <f t="shared" si="191"/>
        <v>0</v>
      </c>
      <c r="R426" s="148">
        <f t="shared" si="191"/>
        <v>0</v>
      </c>
      <c r="S426" s="148">
        <f t="shared" si="191"/>
        <v>0</v>
      </c>
      <c r="T426" s="148">
        <f t="shared" si="191"/>
        <v>0</v>
      </c>
      <c r="U426" s="149" t="e">
        <f t="shared" ref="U426:Z429" si="192">AA426/O426/12*1000*1000</f>
        <v>#DIV/0!</v>
      </c>
      <c r="V426" s="149" t="e">
        <f t="shared" si="192"/>
        <v>#DIV/0!</v>
      </c>
      <c r="W426" s="149" t="e">
        <f t="shared" si="192"/>
        <v>#DIV/0!</v>
      </c>
      <c r="X426" s="149" t="e">
        <f t="shared" si="192"/>
        <v>#DIV/0!</v>
      </c>
      <c r="Y426" s="149" t="e">
        <f t="shared" si="192"/>
        <v>#DIV/0!</v>
      </c>
      <c r="Z426" s="149" t="e">
        <f t="shared" si="192"/>
        <v>#DIV/0!</v>
      </c>
      <c r="AA426" s="148">
        <f t="shared" ref="AA426:AF426" si="193">AA427</f>
        <v>0</v>
      </c>
      <c r="AB426" s="148">
        <f t="shared" si="193"/>
        <v>0</v>
      </c>
      <c r="AC426" s="148">
        <f t="shared" si="193"/>
        <v>0</v>
      </c>
      <c r="AD426" s="148">
        <f t="shared" si="193"/>
        <v>0</v>
      </c>
      <c r="AE426" s="148">
        <f t="shared" si="193"/>
        <v>0</v>
      </c>
      <c r="AF426" s="148">
        <f t="shared" si="193"/>
        <v>0</v>
      </c>
    </row>
    <row r="427" spans="1:33" s="115" customFormat="1" ht="37.5" customHeight="1" x14ac:dyDescent="0.25">
      <c r="A427" s="150" t="s">
        <v>262</v>
      </c>
      <c r="B427" s="150" t="s">
        <v>263</v>
      </c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152"/>
      <c r="V427" s="152"/>
      <c r="W427" s="152"/>
      <c r="X427" s="152"/>
      <c r="Y427" s="152"/>
      <c r="Z427" s="152"/>
      <c r="AA427" s="151"/>
      <c r="AB427" s="151"/>
      <c r="AC427" s="151"/>
      <c r="AD427" s="151"/>
      <c r="AE427" s="151"/>
      <c r="AF427" s="151"/>
      <c r="AG427" s="115" t="s">
        <v>419</v>
      </c>
    </row>
    <row r="428" spans="1:33" ht="15.6" x14ac:dyDescent="0.25">
      <c r="A428" s="150"/>
      <c r="B428" s="150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2"/>
      <c r="V428" s="152"/>
      <c r="W428" s="152"/>
      <c r="X428" s="152"/>
      <c r="Y428" s="152"/>
      <c r="Z428" s="152"/>
      <c r="AA428" s="151"/>
      <c r="AB428" s="151"/>
      <c r="AC428" s="151"/>
      <c r="AD428" s="151"/>
      <c r="AE428" s="151"/>
      <c r="AF428" s="151"/>
    </row>
    <row r="429" spans="1:33" ht="16.2" x14ac:dyDescent="0.25">
      <c r="A429" s="147" t="s">
        <v>312</v>
      </c>
      <c r="B429" s="147"/>
      <c r="C429" s="148">
        <f t="shared" ref="C429:T429" si="194">SUM(C430)</f>
        <v>0</v>
      </c>
      <c r="D429" s="148">
        <f t="shared" si="194"/>
        <v>0</v>
      </c>
      <c r="E429" s="148">
        <f t="shared" si="194"/>
        <v>0</v>
      </c>
      <c r="F429" s="148">
        <f t="shared" si="194"/>
        <v>0</v>
      </c>
      <c r="G429" s="148">
        <f t="shared" si="194"/>
        <v>0</v>
      </c>
      <c r="H429" s="148">
        <f t="shared" si="194"/>
        <v>0</v>
      </c>
      <c r="I429" s="148">
        <f t="shared" si="194"/>
        <v>0</v>
      </c>
      <c r="J429" s="148">
        <f t="shared" si="194"/>
        <v>0</v>
      </c>
      <c r="K429" s="148">
        <f t="shared" si="194"/>
        <v>0</v>
      </c>
      <c r="L429" s="148">
        <f t="shared" si="194"/>
        <v>0</v>
      </c>
      <c r="M429" s="148">
        <f t="shared" si="194"/>
        <v>0</v>
      </c>
      <c r="N429" s="148">
        <f t="shared" si="194"/>
        <v>0</v>
      </c>
      <c r="O429" s="148">
        <f t="shared" si="194"/>
        <v>0</v>
      </c>
      <c r="P429" s="148">
        <f t="shared" si="194"/>
        <v>0</v>
      </c>
      <c r="Q429" s="148">
        <f t="shared" si="194"/>
        <v>0</v>
      </c>
      <c r="R429" s="148">
        <f t="shared" si="194"/>
        <v>0</v>
      </c>
      <c r="S429" s="148">
        <f t="shared" si="194"/>
        <v>0</v>
      </c>
      <c r="T429" s="148">
        <f t="shared" si="194"/>
        <v>0</v>
      </c>
      <c r="U429" s="149" t="e">
        <f t="shared" si="192"/>
        <v>#DIV/0!</v>
      </c>
      <c r="V429" s="149" t="e">
        <f t="shared" si="192"/>
        <v>#DIV/0!</v>
      </c>
      <c r="W429" s="149" t="e">
        <f t="shared" si="192"/>
        <v>#DIV/0!</v>
      </c>
      <c r="X429" s="149" t="e">
        <f t="shared" si="192"/>
        <v>#DIV/0!</v>
      </c>
      <c r="Y429" s="149" t="e">
        <f t="shared" si="192"/>
        <v>#DIV/0!</v>
      </c>
      <c r="Z429" s="149" t="e">
        <f t="shared" si="192"/>
        <v>#DIV/0!</v>
      </c>
      <c r="AA429" s="148">
        <f t="shared" ref="AA429:AF429" si="195">SUM(AA430)</f>
        <v>0</v>
      </c>
      <c r="AB429" s="148">
        <f t="shared" si="195"/>
        <v>0</v>
      </c>
      <c r="AC429" s="148">
        <f t="shared" si="195"/>
        <v>0</v>
      </c>
      <c r="AD429" s="148">
        <f t="shared" si="195"/>
        <v>0</v>
      </c>
      <c r="AE429" s="148">
        <f t="shared" si="195"/>
        <v>0</v>
      </c>
      <c r="AF429" s="148">
        <f t="shared" si="195"/>
        <v>0</v>
      </c>
    </row>
    <row r="430" spans="1:33" s="84" customFormat="1" ht="15.6" x14ac:dyDescent="0.25">
      <c r="A430" s="150"/>
      <c r="B430" s="150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2"/>
      <c r="V430" s="152"/>
      <c r="W430" s="152"/>
      <c r="X430" s="152"/>
      <c r="Y430" s="152"/>
      <c r="Z430" s="152"/>
      <c r="AA430" s="151"/>
      <c r="AB430" s="151"/>
      <c r="AC430" s="151"/>
      <c r="AD430" s="151"/>
      <c r="AE430" s="151"/>
      <c r="AF430" s="151"/>
    </row>
    <row r="431" spans="1:33" ht="16.2" x14ac:dyDescent="0.25">
      <c r="A431" s="147" t="s">
        <v>313</v>
      </c>
      <c r="B431" s="147"/>
      <c r="C431" s="148">
        <f t="shared" ref="C431:T431" si="196">SUM(C432)</f>
        <v>0</v>
      </c>
      <c r="D431" s="148">
        <f t="shared" si="196"/>
        <v>0</v>
      </c>
      <c r="E431" s="148">
        <f t="shared" si="196"/>
        <v>0</v>
      </c>
      <c r="F431" s="148">
        <f t="shared" si="196"/>
        <v>0</v>
      </c>
      <c r="G431" s="148">
        <f t="shared" si="196"/>
        <v>0</v>
      </c>
      <c r="H431" s="148">
        <f t="shared" si="196"/>
        <v>0</v>
      </c>
      <c r="I431" s="148">
        <f t="shared" si="196"/>
        <v>0</v>
      </c>
      <c r="J431" s="148">
        <f t="shared" si="196"/>
        <v>0</v>
      </c>
      <c r="K431" s="148">
        <f t="shared" si="196"/>
        <v>0</v>
      </c>
      <c r="L431" s="148">
        <f t="shared" si="196"/>
        <v>0</v>
      </c>
      <c r="M431" s="148">
        <f t="shared" si="196"/>
        <v>0</v>
      </c>
      <c r="N431" s="148">
        <f t="shared" si="196"/>
        <v>0</v>
      </c>
      <c r="O431" s="148">
        <f t="shared" si="196"/>
        <v>0</v>
      </c>
      <c r="P431" s="148">
        <f t="shared" si="196"/>
        <v>0</v>
      </c>
      <c r="Q431" s="148">
        <f t="shared" si="196"/>
        <v>0</v>
      </c>
      <c r="R431" s="148">
        <f t="shared" si="196"/>
        <v>0</v>
      </c>
      <c r="S431" s="148">
        <f t="shared" si="196"/>
        <v>0</v>
      </c>
      <c r="T431" s="148">
        <f t="shared" si="196"/>
        <v>0</v>
      </c>
      <c r="U431" s="149" t="e">
        <f t="shared" ref="U431:Z431" si="197">AA431/O431/12*1000*1000</f>
        <v>#DIV/0!</v>
      </c>
      <c r="V431" s="149" t="e">
        <f t="shared" si="197"/>
        <v>#DIV/0!</v>
      </c>
      <c r="W431" s="149" t="e">
        <f t="shared" si="197"/>
        <v>#DIV/0!</v>
      </c>
      <c r="X431" s="149" t="e">
        <f t="shared" si="197"/>
        <v>#DIV/0!</v>
      </c>
      <c r="Y431" s="149" t="e">
        <f t="shared" si="197"/>
        <v>#DIV/0!</v>
      </c>
      <c r="Z431" s="149" t="e">
        <f t="shared" si="197"/>
        <v>#DIV/0!</v>
      </c>
      <c r="AA431" s="148">
        <f t="shared" ref="AA431:AF431" si="198">SUM(AA432)</f>
        <v>0</v>
      </c>
      <c r="AB431" s="148">
        <f t="shared" si="198"/>
        <v>0</v>
      </c>
      <c r="AC431" s="148">
        <f t="shared" si="198"/>
        <v>0</v>
      </c>
      <c r="AD431" s="148">
        <f t="shared" si="198"/>
        <v>0</v>
      </c>
      <c r="AE431" s="148">
        <f t="shared" si="198"/>
        <v>0</v>
      </c>
      <c r="AF431" s="148">
        <f t="shared" si="198"/>
        <v>0</v>
      </c>
      <c r="AG431" s="29"/>
    </row>
    <row r="432" spans="1:33" ht="15.6" x14ac:dyDescent="0.25">
      <c r="A432" s="150"/>
      <c r="B432" s="150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2"/>
      <c r="V432" s="152"/>
      <c r="W432" s="152"/>
      <c r="X432" s="152"/>
      <c r="Y432" s="152"/>
      <c r="Z432" s="152"/>
      <c r="AA432" s="151"/>
      <c r="AB432" s="151"/>
      <c r="AC432" s="151"/>
      <c r="AD432" s="151"/>
      <c r="AE432" s="151"/>
      <c r="AF432" s="151"/>
    </row>
    <row r="433" spans="1:33" s="87" customFormat="1" ht="48.75" customHeight="1" x14ac:dyDescent="0.25">
      <c r="A433" s="138" t="s">
        <v>225</v>
      </c>
      <c r="B433" s="138"/>
      <c r="C433" s="139">
        <f t="shared" ref="C433:N433" si="199">SUM(C435+C438+C441)</f>
        <v>530</v>
      </c>
      <c r="D433" s="139">
        <f t="shared" si="199"/>
        <v>636.19999999999993</v>
      </c>
      <c r="E433" s="139">
        <f t="shared" si="199"/>
        <v>644.4</v>
      </c>
      <c r="F433" s="139">
        <f t="shared" si="199"/>
        <v>669.7</v>
      </c>
      <c r="G433" s="139">
        <f t="shared" si="199"/>
        <v>696.2</v>
      </c>
      <c r="H433" s="139">
        <f t="shared" si="199"/>
        <v>723.69999999999993</v>
      </c>
      <c r="I433" s="139">
        <f t="shared" si="199"/>
        <v>1.2</v>
      </c>
      <c r="J433" s="139">
        <f t="shared" si="199"/>
        <v>0.7</v>
      </c>
      <c r="K433" s="139">
        <f t="shared" si="199"/>
        <v>0.7</v>
      </c>
      <c r="L433" s="139">
        <f t="shared" si="199"/>
        <v>0.72399999999999998</v>
      </c>
      <c r="M433" s="139">
        <f t="shared" si="199"/>
        <v>0.753</v>
      </c>
      <c r="N433" s="139">
        <f t="shared" si="199"/>
        <v>0.874</v>
      </c>
      <c r="O433" s="139">
        <f t="shared" ref="O433:T433" si="200">SUM(O435+O438+O441+O444)</f>
        <v>178</v>
      </c>
      <c r="P433" s="139">
        <f t="shared" si="200"/>
        <v>164</v>
      </c>
      <c r="Q433" s="139">
        <f t="shared" si="200"/>
        <v>154</v>
      </c>
      <c r="R433" s="139">
        <f t="shared" si="200"/>
        <v>160</v>
      </c>
      <c r="S433" s="139">
        <f t="shared" si="200"/>
        <v>167</v>
      </c>
      <c r="T433" s="139">
        <f t="shared" si="200"/>
        <v>173</v>
      </c>
      <c r="U433" s="140">
        <f t="shared" ref="U433:Z433" si="201">AA433/O433/12*1000*1000</f>
        <v>16011.235955056183</v>
      </c>
      <c r="V433" s="140">
        <f t="shared" si="201"/>
        <v>17886.17886178862</v>
      </c>
      <c r="W433" s="140">
        <f t="shared" si="201"/>
        <v>19101.731601731601</v>
      </c>
      <c r="X433" s="140">
        <f t="shared" si="201"/>
        <v>19322.916666666664</v>
      </c>
      <c r="Y433" s="140">
        <f t="shared" si="201"/>
        <v>19261.477045908185</v>
      </c>
      <c r="Z433" s="140">
        <f t="shared" si="201"/>
        <v>19315.992292870906</v>
      </c>
      <c r="AA433" s="139">
        <f t="shared" ref="AA433:AF433" si="202">SUM(AA435+AA438+AA441+AA444)</f>
        <v>34.200000000000003</v>
      </c>
      <c r="AB433" s="139">
        <f t="shared" si="202"/>
        <v>35.200000000000003</v>
      </c>
      <c r="AC433" s="139">
        <f t="shared" si="202"/>
        <v>35.300000000000004</v>
      </c>
      <c r="AD433" s="139">
        <f t="shared" si="202"/>
        <v>37.1</v>
      </c>
      <c r="AE433" s="139">
        <f t="shared" si="202"/>
        <v>38.599999999999994</v>
      </c>
      <c r="AF433" s="139">
        <f t="shared" si="202"/>
        <v>40.1</v>
      </c>
    </row>
    <row r="434" spans="1:33" s="87" customFormat="1" ht="15.6" x14ac:dyDescent="0.25">
      <c r="A434" s="144" t="s">
        <v>197</v>
      </c>
      <c r="B434" s="144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6"/>
      <c r="V434" s="146"/>
      <c r="W434" s="146"/>
      <c r="X434" s="146"/>
      <c r="Y434" s="146"/>
      <c r="Z434" s="146"/>
      <c r="AA434" s="145"/>
      <c r="AB434" s="145"/>
      <c r="AC434" s="145"/>
      <c r="AD434" s="145"/>
      <c r="AE434" s="145"/>
      <c r="AF434" s="145"/>
    </row>
    <row r="435" spans="1:33" s="87" customFormat="1" ht="20.25" customHeight="1" x14ac:dyDescent="0.25">
      <c r="A435" s="147" t="s">
        <v>311</v>
      </c>
      <c r="B435" s="147"/>
      <c r="C435" s="148">
        <f t="shared" ref="C435:T435" si="203">SUM(C436:C436)</f>
        <v>13.7</v>
      </c>
      <c r="D435" s="148">
        <f t="shared" si="203"/>
        <v>16.600000000000001</v>
      </c>
      <c r="E435" s="148">
        <f t="shared" si="203"/>
        <v>17.3</v>
      </c>
      <c r="F435" s="148">
        <f t="shared" si="203"/>
        <v>18.2</v>
      </c>
      <c r="G435" s="148">
        <f t="shared" si="203"/>
        <v>19</v>
      </c>
      <c r="H435" s="148">
        <f t="shared" si="203"/>
        <v>19.899999999999999</v>
      </c>
      <c r="I435" s="148">
        <f t="shared" si="203"/>
        <v>0</v>
      </c>
      <c r="J435" s="148">
        <f t="shared" si="203"/>
        <v>0</v>
      </c>
      <c r="K435" s="148">
        <f t="shared" si="203"/>
        <v>0</v>
      </c>
      <c r="L435" s="148">
        <f t="shared" si="203"/>
        <v>0</v>
      </c>
      <c r="M435" s="148">
        <f t="shared" si="203"/>
        <v>0</v>
      </c>
      <c r="N435" s="148">
        <f t="shared" si="203"/>
        <v>0</v>
      </c>
      <c r="O435" s="148">
        <f t="shared" si="203"/>
        <v>0</v>
      </c>
      <c r="P435" s="148">
        <f t="shared" si="203"/>
        <v>0</v>
      </c>
      <c r="Q435" s="148">
        <f t="shared" si="203"/>
        <v>0</v>
      </c>
      <c r="R435" s="148">
        <f t="shared" si="203"/>
        <v>0</v>
      </c>
      <c r="S435" s="148">
        <f t="shared" si="203"/>
        <v>0</v>
      </c>
      <c r="T435" s="148">
        <f t="shared" si="203"/>
        <v>0</v>
      </c>
      <c r="U435" s="149" t="e">
        <f t="shared" ref="U435:Z441" si="204">AA435/O435/12*1000*1000</f>
        <v>#DIV/0!</v>
      </c>
      <c r="V435" s="149" t="e">
        <f t="shared" si="204"/>
        <v>#DIV/0!</v>
      </c>
      <c r="W435" s="149" t="e">
        <f t="shared" si="204"/>
        <v>#DIV/0!</v>
      </c>
      <c r="X435" s="149" t="e">
        <f t="shared" si="204"/>
        <v>#DIV/0!</v>
      </c>
      <c r="Y435" s="149" t="e">
        <f t="shared" si="204"/>
        <v>#DIV/0!</v>
      </c>
      <c r="Z435" s="149" t="e">
        <f t="shared" si="204"/>
        <v>#DIV/0!</v>
      </c>
      <c r="AA435" s="148">
        <f t="shared" ref="AA435:AF435" si="205">SUM(AA436:AA436)</f>
        <v>0</v>
      </c>
      <c r="AB435" s="148">
        <f t="shared" si="205"/>
        <v>0</v>
      </c>
      <c r="AC435" s="148">
        <f t="shared" si="205"/>
        <v>0</v>
      </c>
      <c r="AD435" s="148">
        <f t="shared" si="205"/>
        <v>0</v>
      </c>
      <c r="AE435" s="148">
        <f t="shared" si="205"/>
        <v>0</v>
      </c>
      <c r="AF435" s="148">
        <f t="shared" si="205"/>
        <v>0</v>
      </c>
    </row>
    <row r="436" spans="1:33" s="93" customFormat="1" ht="35.25" customHeight="1" x14ac:dyDescent="0.25">
      <c r="A436" s="150" t="s">
        <v>281</v>
      </c>
      <c r="B436" s="150" t="s">
        <v>260</v>
      </c>
      <c r="C436" s="151">
        <v>13.7</v>
      </c>
      <c r="D436" s="151">
        <v>16.600000000000001</v>
      </c>
      <c r="E436" s="151">
        <v>17.3</v>
      </c>
      <c r="F436" s="151">
        <v>18.2</v>
      </c>
      <c r="G436" s="151">
        <v>19</v>
      </c>
      <c r="H436" s="151">
        <v>19.899999999999999</v>
      </c>
      <c r="I436" s="151">
        <v>0</v>
      </c>
      <c r="J436" s="151">
        <v>0</v>
      </c>
      <c r="K436" s="151">
        <v>0</v>
      </c>
      <c r="L436" s="151">
        <v>0</v>
      </c>
      <c r="M436" s="151">
        <v>0</v>
      </c>
      <c r="N436" s="151">
        <v>0</v>
      </c>
      <c r="O436" s="151">
        <v>0</v>
      </c>
      <c r="P436" s="151">
        <v>0</v>
      </c>
      <c r="Q436" s="151">
        <v>0</v>
      </c>
      <c r="R436" s="151">
        <v>0</v>
      </c>
      <c r="S436" s="151">
        <v>0</v>
      </c>
      <c r="T436" s="151">
        <v>0</v>
      </c>
      <c r="U436" s="152" t="e">
        <f t="shared" si="204"/>
        <v>#DIV/0!</v>
      </c>
      <c r="V436" s="152" t="e">
        <f t="shared" si="204"/>
        <v>#DIV/0!</v>
      </c>
      <c r="W436" s="152" t="e">
        <f t="shared" si="204"/>
        <v>#DIV/0!</v>
      </c>
      <c r="X436" s="152" t="e">
        <f t="shared" si="204"/>
        <v>#DIV/0!</v>
      </c>
      <c r="Y436" s="152" t="e">
        <f t="shared" si="204"/>
        <v>#DIV/0!</v>
      </c>
      <c r="Z436" s="152" t="e">
        <f t="shared" si="204"/>
        <v>#DIV/0!</v>
      </c>
      <c r="AA436" s="151">
        <v>0</v>
      </c>
      <c r="AB436" s="151">
        <v>0</v>
      </c>
      <c r="AC436" s="151">
        <v>0</v>
      </c>
      <c r="AD436" s="151">
        <v>0</v>
      </c>
      <c r="AE436" s="151">
        <v>0</v>
      </c>
      <c r="AF436" s="151">
        <v>0</v>
      </c>
    </row>
    <row r="437" spans="1:33" s="93" customFormat="1" ht="15.6" x14ac:dyDescent="0.25">
      <c r="A437" s="150"/>
      <c r="B437" s="150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2"/>
      <c r="V437" s="152"/>
      <c r="W437" s="152"/>
      <c r="X437" s="152"/>
      <c r="Y437" s="152"/>
      <c r="Z437" s="152"/>
      <c r="AA437" s="151"/>
      <c r="AB437" s="151"/>
      <c r="AC437" s="151"/>
      <c r="AD437" s="151"/>
      <c r="AE437" s="151"/>
      <c r="AF437" s="151"/>
    </row>
    <row r="438" spans="1:33" s="87" customFormat="1" ht="16.2" x14ac:dyDescent="0.25">
      <c r="A438" s="147" t="s">
        <v>312</v>
      </c>
      <c r="B438" s="147"/>
      <c r="C438" s="148">
        <f t="shared" ref="C438:T438" si="206">SUM(C439:C439)</f>
        <v>17.899999999999999</v>
      </c>
      <c r="D438" s="148">
        <f t="shared" si="206"/>
        <v>22.7</v>
      </c>
      <c r="E438" s="148">
        <f t="shared" si="206"/>
        <v>23.1</v>
      </c>
      <c r="F438" s="148">
        <f t="shared" si="206"/>
        <v>23.5</v>
      </c>
      <c r="G438" s="148">
        <f t="shared" si="206"/>
        <v>24</v>
      </c>
      <c r="H438" s="148">
        <f t="shared" si="206"/>
        <v>24.5</v>
      </c>
      <c r="I438" s="148">
        <f t="shared" si="206"/>
        <v>0.6</v>
      </c>
      <c r="J438" s="148">
        <f t="shared" si="206"/>
        <v>0.3</v>
      </c>
      <c r="K438" s="148">
        <f t="shared" si="206"/>
        <v>0.3</v>
      </c>
      <c r="L438" s="148">
        <f t="shared" si="206"/>
        <v>0.32400000000000001</v>
      </c>
      <c r="M438" s="148">
        <f t="shared" si="206"/>
        <v>0.35299999999999998</v>
      </c>
      <c r="N438" s="148">
        <f t="shared" si="206"/>
        <v>0.374</v>
      </c>
      <c r="O438" s="148">
        <f t="shared" si="206"/>
        <v>16</v>
      </c>
      <c r="P438" s="148">
        <f t="shared" si="206"/>
        <v>15</v>
      </c>
      <c r="Q438" s="148">
        <f t="shared" si="206"/>
        <v>13</v>
      </c>
      <c r="R438" s="148">
        <f t="shared" si="206"/>
        <v>14</v>
      </c>
      <c r="S438" s="148">
        <f t="shared" si="206"/>
        <v>15</v>
      </c>
      <c r="T438" s="148">
        <f t="shared" si="206"/>
        <v>16</v>
      </c>
      <c r="U438" s="149">
        <f t="shared" si="204"/>
        <v>11458.333333333334</v>
      </c>
      <c r="V438" s="149">
        <f t="shared" si="204"/>
        <v>17222.222222222223</v>
      </c>
      <c r="W438" s="149">
        <f t="shared" si="204"/>
        <v>22435.897435897434</v>
      </c>
      <c r="X438" s="149">
        <f t="shared" si="204"/>
        <v>22619.047619047618</v>
      </c>
      <c r="Y438" s="149">
        <f t="shared" si="204"/>
        <v>22222.222222222223</v>
      </c>
      <c r="Z438" s="149">
        <f t="shared" si="204"/>
        <v>21354.166666666664</v>
      </c>
      <c r="AA438" s="148">
        <f t="shared" ref="AA438:AF438" si="207">SUM(AA439:AA439)</f>
        <v>2.2000000000000002</v>
      </c>
      <c r="AB438" s="148">
        <f t="shared" si="207"/>
        <v>3.1</v>
      </c>
      <c r="AC438" s="148">
        <f t="shared" si="207"/>
        <v>3.5</v>
      </c>
      <c r="AD438" s="148">
        <f t="shared" si="207"/>
        <v>3.8</v>
      </c>
      <c r="AE438" s="148">
        <f t="shared" si="207"/>
        <v>4</v>
      </c>
      <c r="AF438" s="148">
        <f t="shared" si="207"/>
        <v>4.0999999999999996</v>
      </c>
    </row>
    <row r="439" spans="1:33" s="115" customFormat="1" ht="35.25" customHeight="1" x14ac:dyDescent="0.25">
      <c r="A439" s="150" t="s">
        <v>282</v>
      </c>
      <c r="B439" s="150" t="s">
        <v>402</v>
      </c>
      <c r="C439" s="151">
        <v>17.899999999999999</v>
      </c>
      <c r="D439" s="151">
        <v>22.7</v>
      </c>
      <c r="E439" s="151">
        <v>23.1</v>
      </c>
      <c r="F439" s="151">
        <v>23.5</v>
      </c>
      <c r="G439" s="151">
        <v>24</v>
      </c>
      <c r="H439" s="151">
        <v>24.5</v>
      </c>
      <c r="I439" s="151">
        <v>0.6</v>
      </c>
      <c r="J439" s="151">
        <v>0.3</v>
      </c>
      <c r="K439" s="151">
        <v>0.3</v>
      </c>
      <c r="L439" s="151">
        <v>0.32400000000000001</v>
      </c>
      <c r="M439" s="151">
        <v>0.35299999999999998</v>
      </c>
      <c r="N439" s="151">
        <v>0.374</v>
      </c>
      <c r="O439" s="151">
        <v>16</v>
      </c>
      <c r="P439" s="151">
        <v>15</v>
      </c>
      <c r="Q439" s="151">
        <v>13</v>
      </c>
      <c r="R439" s="151">
        <v>14</v>
      </c>
      <c r="S439" s="151">
        <v>15</v>
      </c>
      <c r="T439" s="151">
        <v>16</v>
      </c>
      <c r="U439" s="152">
        <f t="shared" si="204"/>
        <v>11458.333333333334</v>
      </c>
      <c r="V439" s="152">
        <f t="shared" si="204"/>
        <v>17222.222222222223</v>
      </c>
      <c r="W439" s="152">
        <f t="shared" si="204"/>
        <v>22435.897435897434</v>
      </c>
      <c r="X439" s="152">
        <f t="shared" si="204"/>
        <v>22619.047619047618</v>
      </c>
      <c r="Y439" s="152">
        <f t="shared" si="204"/>
        <v>22222.222222222223</v>
      </c>
      <c r="Z439" s="152">
        <f t="shared" si="204"/>
        <v>21354.166666666664</v>
      </c>
      <c r="AA439" s="151">
        <v>2.2000000000000002</v>
      </c>
      <c r="AB439" s="151">
        <v>3.1</v>
      </c>
      <c r="AC439" s="151">
        <v>3.5</v>
      </c>
      <c r="AD439" s="151">
        <v>3.8</v>
      </c>
      <c r="AE439" s="151">
        <v>4</v>
      </c>
      <c r="AF439" s="151">
        <v>4.0999999999999996</v>
      </c>
    </row>
    <row r="440" spans="1:33" s="93" customFormat="1" ht="15.6" x14ac:dyDescent="0.25">
      <c r="A440" s="150"/>
      <c r="B440" s="150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2"/>
      <c r="V440" s="152"/>
      <c r="W440" s="152"/>
      <c r="X440" s="152"/>
      <c r="Y440" s="152"/>
      <c r="Z440" s="152"/>
      <c r="AA440" s="151"/>
      <c r="AB440" s="151"/>
      <c r="AC440" s="151"/>
      <c r="AD440" s="151"/>
      <c r="AE440" s="151"/>
      <c r="AF440" s="151"/>
    </row>
    <row r="441" spans="1:33" s="87" customFormat="1" ht="16.2" x14ac:dyDescent="0.25">
      <c r="A441" s="147" t="s">
        <v>314</v>
      </c>
      <c r="B441" s="147"/>
      <c r="C441" s="148">
        <f t="shared" ref="C441:N441" si="208">SUM(C442:C444)</f>
        <v>498.4</v>
      </c>
      <c r="D441" s="148">
        <f t="shared" si="208"/>
        <v>596.9</v>
      </c>
      <c r="E441" s="148">
        <f t="shared" si="208"/>
        <v>604</v>
      </c>
      <c r="F441" s="148">
        <f t="shared" si="208"/>
        <v>628</v>
      </c>
      <c r="G441" s="148">
        <f t="shared" si="208"/>
        <v>653.20000000000005</v>
      </c>
      <c r="H441" s="148">
        <f t="shared" si="208"/>
        <v>679.3</v>
      </c>
      <c r="I441" s="148">
        <f t="shared" si="208"/>
        <v>0.6</v>
      </c>
      <c r="J441" s="148">
        <f t="shared" si="208"/>
        <v>0.4</v>
      </c>
      <c r="K441" s="148">
        <f t="shared" si="208"/>
        <v>0.4</v>
      </c>
      <c r="L441" s="148">
        <f t="shared" si="208"/>
        <v>0.4</v>
      </c>
      <c r="M441" s="148">
        <f t="shared" si="208"/>
        <v>0.4</v>
      </c>
      <c r="N441" s="148">
        <f t="shared" si="208"/>
        <v>0.5</v>
      </c>
      <c r="O441" s="148">
        <f>SUM(O442:O443)</f>
        <v>14</v>
      </c>
      <c r="P441" s="148">
        <f>SUM(P442:P443)</f>
        <v>14</v>
      </c>
      <c r="Q441" s="148">
        <f t="shared" ref="Q441:T441" si="209">SUM(Q442:Q443)</f>
        <v>6</v>
      </c>
      <c r="R441" s="148">
        <f t="shared" si="209"/>
        <v>6</v>
      </c>
      <c r="S441" s="148">
        <f t="shared" si="209"/>
        <v>7</v>
      </c>
      <c r="T441" s="148">
        <f t="shared" si="209"/>
        <v>7</v>
      </c>
      <c r="U441" s="149">
        <f t="shared" si="204"/>
        <v>19642.857142857141</v>
      </c>
      <c r="V441" s="149">
        <f t="shared" si="204"/>
        <v>20833.333333333332</v>
      </c>
      <c r="W441" s="149">
        <f t="shared" si="204"/>
        <v>23611.111111111109</v>
      </c>
      <c r="X441" s="149">
        <f t="shared" si="204"/>
        <v>23611.111111111109</v>
      </c>
      <c r="Y441" s="149">
        <f t="shared" si="204"/>
        <v>21428.571428571431</v>
      </c>
      <c r="Z441" s="149">
        <f t="shared" si="204"/>
        <v>22619.047619047618</v>
      </c>
      <c r="AA441" s="148">
        <f t="shared" ref="AA441:AF441" si="210">SUM(AA442:AA443)</f>
        <v>3.3</v>
      </c>
      <c r="AB441" s="148">
        <f t="shared" si="210"/>
        <v>3.5</v>
      </c>
      <c r="AC441" s="148">
        <f t="shared" si="210"/>
        <v>1.7</v>
      </c>
      <c r="AD441" s="148">
        <f t="shared" si="210"/>
        <v>1.7</v>
      </c>
      <c r="AE441" s="148">
        <f t="shared" si="210"/>
        <v>1.8</v>
      </c>
      <c r="AF441" s="148">
        <f t="shared" si="210"/>
        <v>1.9</v>
      </c>
    </row>
    <row r="442" spans="1:33" s="115" customFormat="1" ht="15.6" x14ac:dyDescent="0.25">
      <c r="A442" s="150" t="s">
        <v>261</v>
      </c>
      <c r="B442" s="150" t="s">
        <v>257</v>
      </c>
      <c r="C442" s="151">
        <v>9.8000000000000007</v>
      </c>
      <c r="D442" s="151">
        <v>10.199999999999999</v>
      </c>
      <c r="E442" s="151">
        <v>10.199999999999999</v>
      </c>
      <c r="F442" s="151">
        <v>10.5</v>
      </c>
      <c r="G442" s="151">
        <v>11</v>
      </c>
      <c r="H442" s="151">
        <v>11.4</v>
      </c>
      <c r="I442" s="151">
        <v>0.6</v>
      </c>
      <c r="J442" s="151">
        <v>0.4</v>
      </c>
      <c r="K442" s="151">
        <v>0.4</v>
      </c>
      <c r="L442" s="151">
        <v>0.4</v>
      </c>
      <c r="M442" s="151">
        <v>0.4</v>
      </c>
      <c r="N442" s="151">
        <v>0.5</v>
      </c>
      <c r="O442" s="151">
        <v>6</v>
      </c>
      <c r="P442" s="151">
        <v>6</v>
      </c>
      <c r="Q442" s="151">
        <v>6</v>
      </c>
      <c r="R442" s="151">
        <v>6</v>
      </c>
      <c r="S442" s="151">
        <v>7</v>
      </c>
      <c r="T442" s="151">
        <v>7</v>
      </c>
      <c r="U442" s="152">
        <f t="shared" ref="U442:Z444" si="211">AA442/O442/12*1000*1000</f>
        <v>22222.222222222223</v>
      </c>
      <c r="V442" s="152">
        <f t="shared" si="211"/>
        <v>23611.111111111109</v>
      </c>
      <c r="W442" s="152">
        <f t="shared" si="211"/>
        <v>23611.111111111109</v>
      </c>
      <c r="X442" s="152">
        <f t="shared" si="211"/>
        <v>23611.111111111109</v>
      </c>
      <c r="Y442" s="152">
        <f t="shared" si="211"/>
        <v>21428.571428571431</v>
      </c>
      <c r="Z442" s="152">
        <f t="shared" si="211"/>
        <v>22619.047619047618</v>
      </c>
      <c r="AA442" s="151">
        <v>1.6</v>
      </c>
      <c r="AB442" s="151">
        <v>1.7</v>
      </c>
      <c r="AC442" s="151">
        <v>1.7</v>
      </c>
      <c r="AD442" s="151">
        <v>1.7</v>
      </c>
      <c r="AE442" s="151">
        <v>1.8</v>
      </c>
      <c r="AF442" s="151">
        <v>1.9</v>
      </c>
    </row>
    <row r="443" spans="1:33" s="115" customFormat="1" ht="18" customHeight="1" x14ac:dyDescent="0.25">
      <c r="A443" s="150" t="s">
        <v>416</v>
      </c>
      <c r="B443" s="150" t="s">
        <v>421</v>
      </c>
      <c r="C443" s="151">
        <v>22.4</v>
      </c>
      <c r="D443" s="151">
        <v>22.8</v>
      </c>
      <c r="E443" s="151">
        <v>0</v>
      </c>
      <c r="F443" s="151">
        <v>0</v>
      </c>
      <c r="G443" s="151">
        <v>0</v>
      </c>
      <c r="H443" s="151">
        <v>0</v>
      </c>
      <c r="I443" s="151">
        <v>0</v>
      </c>
      <c r="J443" s="151">
        <v>0</v>
      </c>
      <c r="K443" s="151">
        <v>0</v>
      </c>
      <c r="L443" s="151">
        <v>0</v>
      </c>
      <c r="M443" s="151">
        <v>0</v>
      </c>
      <c r="N443" s="151">
        <v>0</v>
      </c>
      <c r="O443" s="151">
        <v>8</v>
      </c>
      <c r="P443" s="151">
        <v>8</v>
      </c>
      <c r="Q443" s="151">
        <v>0</v>
      </c>
      <c r="R443" s="151">
        <v>0</v>
      </c>
      <c r="S443" s="151">
        <v>0</v>
      </c>
      <c r="T443" s="151">
        <v>0</v>
      </c>
      <c r="U443" s="152">
        <f t="shared" ref="U443" si="212">AA443/O443/12*1000*1000</f>
        <v>17708.333333333332</v>
      </c>
      <c r="V443" s="152">
        <f t="shared" ref="V443" si="213">AB443/P443/12*1000*1000</f>
        <v>18750</v>
      </c>
      <c r="W443" s="152" t="e">
        <f t="shared" ref="W443" si="214">AC443/Q443/12*1000*1000</f>
        <v>#DIV/0!</v>
      </c>
      <c r="X443" s="152" t="e">
        <f t="shared" ref="X443" si="215">AD443/R443/12*1000*1000</f>
        <v>#DIV/0!</v>
      </c>
      <c r="Y443" s="152" t="e">
        <f t="shared" ref="Y443" si="216">AE443/S443/12*1000*1000</f>
        <v>#DIV/0!</v>
      </c>
      <c r="Z443" s="152" t="e">
        <f t="shared" ref="Z443" si="217">AF443/T443/12*1000*1000</f>
        <v>#DIV/0!</v>
      </c>
      <c r="AA443" s="151">
        <v>1.7</v>
      </c>
      <c r="AB443" s="151">
        <v>1.8</v>
      </c>
      <c r="AC443" s="151">
        <v>0</v>
      </c>
      <c r="AD443" s="151">
        <v>0</v>
      </c>
      <c r="AE443" s="151">
        <v>0</v>
      </c>
      <c r="AF443" s="151">
        <v>0</v>
      </c>
      <c r="AG443" s="115" t="s">
        <v>467</v>
      </c>
    </row>
    <row r="444" spans="1:33" s="115" customFormat="1" ht="21" customHeight="1" x14ac:dyDescent="0.25">
      <c r="A444" s="150" t="s">
        <v>468</v>
      </c>
      <c r="B444" s="150" t="s">
        <v>260</v>
      </c>
      <c r="C444" s="151">
        <v>466.2</v>
      </c>
      <c r="D444" s="151">
        <v>563.9</v>
      </c>
      <c r="E444" s="151">
        <v>593.79999999999995</v>
      </c>
      <c r="F444" s="151">
        <v>617.5</v>
      </c>
      <c r="G444" s="151">
        <v>642.20000000000005</v>
      </c>
      <c r="H444" s="151">
        <v>667.9</v>
      </c>
      <c r="I444" s="151">
        <v>0</v>
      </c>
      <c r="J444" s="151">
        <v>0</v>
      </c>
      <c r="K444" s="151">
        <v>0</v>
      </c>
      <c r="L444" s="151">
        <v>0</v>
      </c>
      <c r="M444" s="151">
        <v>0</v>
      </c>
      <c r="N444" s="151">
        <v>0</v>
      </c>
      <c r="O444" s="151">
        <v>148</v>
      </c>
      <c r="P444" s="151">
        <v>135</v>
      </c>
      <c r="Q444" s="151">
        <v>135</v>
      </c>
      <c r="R444" s="151">
        <v>140</v>
      </c>
      <c r="S444" s="151">
        <v>145</v>
      </c>
      <c r="T444" s="151">
        <v>150</v>
      </c>
      <c r="U444" s="152">
        <f t="shared" si="211"/>
        <v>16159.909909909906</v>
      </c>
      <c r="V444" s="152">
        <f t="shared" si="211"/>
        <v>17654.320987654322</v>
      </c>
      <c r="W444" s="152">
        <f t="shared" si="211"/>
        <v>18580.246913580246</v>
      </c>
      <c r="X444" s="152">
        <f t="shared" si="211"/>
        <v>18809.523809523809</v>
      </c>
      <c r="Y444" s="152">
        <f t="shared" si="211"/>
        <v>18850.574712643676</v>
      </c>
      <c r="Z444" s="152">
        <f t="shared" si="211"/>
        <v>18944.444444444442</v>
      </c>
      <c r="AA444" s="151">
        <v>28.7</v>
      </c>
      <c r="AB444" s="151">
        <v>28.6</v>
      </c>
      <c r="AC444" s="151">
        <v>30.1</v>
      </c>
      <c r="AD444" s="151">
        <v>31.6</v>
      </c>
      <c r="AE444" s="151">
        <v>32.799999999999997</v>
      </c>
      <c r="AF444" s="151">
        <v>34.1</v>
      </c>
    </row>
    <row r="445" spans="1:33" ht="15.6" x14ac:dyDescent="0.25">
      <c r="A445" s="150"/>
      <c r="B445" s="150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2"/>
      <c r="V445" s="152"/>
      <c r="W445" s="152"/>
      <c r="X445" s="152"/>
      <c r="Y445" s="152"/>
      <c r="Z445" s="152"/>
      <c r="AA445" s="151"/>
      <c r="AB445" s="151"/>
      <c r="AC445" s="151"/>
      <c r="AD445" s="151"/>
      <c r="AE445" s="151"/>
      <c r="AF445" s="151"/>
    </row>
    <row r="446" spans="1:33" ht="20.25" customHeight="1" x14ac:dyDescent="0.25">
      <c r="A446" s="138" t="s">
        <v>346</v>
      </c>
      <c r="B446" s="138"/>
      <c r="C446" s="139">
        <f t="shared" ref="C446:T446" si="218">C448</f>
        <v>0</v>
      </c>
      <c r="D446" s="139">
        <f t="shared" si="218"/>
        <v>0</v>
      </c>
      <c r="E446" s="139">
        <f t="shared" si="218"/>
        <v>0</v>
      </c>
      <c r="F446" s="139">
        <f t="shared" si="218"/>
        <v>0</v>
      </c>
      <c r="G446" s="139">
        <f t="shared" si="218"/>
        <v>0</v>
      </c>
      <c r="H446" s="139">
        <f t="shared" si="218"/>
        <v>0</v>
      </c>
      <c r="I446" s="139">
        <f t="shared" si="218"/>
        <v>0</v>
      </c>
      <c r="J446" s="139">
        <f t="shared" si="218"/>
        <v>0</v>
      </c>
      <c r="K446" s="139">
        <f t="shared" si="218"/>
        <v>0</v>
      </c>
      <c r="L446" s="139">
        <f t="shared" si="218"/>
        <v>0</v>
      </c>
      <c r="M446" s="139">
        <f t="shared" si="218"/>
        <v>0</v>
      </c>
      <c r="N446" s="139">
        <f t="shared" si="218"/>
        <v>0</v>
      </c>
      <c r="O446" s="139">
        <f t="shared" si="218"/>
        <v>0</v>
      </c>
      <c r="P446" s="139">
        <f t="shared" si="218"/>
        <v>0</v>
      </c>
      <c r="Q446" s="139">
        <f t="shared" si="218"/>
        <v>0</v>
      </c>
      <c r="R446" s="139">
        <f t="shared" si="218"/>
        <v>0</v>
      </c>
      <c r="S446" s="139">
        <f t="shared" si="218"/>
        <v>0</v>
      </c>
      <c r="T446" s="139">
        <f t="shared" si="218"/>
        <v>0</v>
      </c>
      <c r="U446" s="140" t="e">
        <f t="shared" ref="U446" si="219">AA446/O446/12*1000*1000</f>
        <v>#DIV/0!</v>
      </c>
      <c r="V446" s="140" t="e">
        <f t="shared" ref="V446" si="220">AB446/P446/12*1000*1000</f>
        <v>#DIV/0!</v>
      </c>
      <c r="W446" s="140" t="e">
        <f t="shared" ref="W446" si="221">AC446/Q446/12*1000*1000</f>
        <v>#DIV/0!</v>
      </c>
      <c r="X446" s="140" t="e">
        <f t="shared" ref="X446" si="222">AD446/R446/12*1000*1000</f>
        <v>#DIV/0!</v>
      </c>
      <c r="Y446" s="140" t="e">
        <f t="shared" ref="Y446" si="223">AE446/S446/12*1000*1000</f>
        <v>#DIV/0!</v>
      </c>
      <c r="Z446" s="140" t="e">
        <f t="shared" ref="Z446" si="224">AF446/T446/12*1000*1000</f>
        <v>#DIV/0!</v>
      </c>
      <c r="AA446" s="139">
        <f t="shared" ref="AA446:AF446" si="225">AA448</f>
        <v>0</v>
      </c>
      <c r="AB446" s="139">
        <f t="shared" si="225"/>
        <v>0</v>
      </c>
      <c r="AC446" s="139">
        <f t="shared" si="225"/>
        <v>0</v>
      </c>
      <c r="AD446" s="139">
        <f t="shared" si="225"/>
        <v>0</v>
      </c>
      <c r="AE446" s="139">
        <f t="shared" si="225"/>
        <v>0</v>
      </c>
      <c r="AF446" s="139">
        <f t="shared" si="225"/>
        <v>0</v>
      </c>
    </row>
    <row r="447" spans="1:33" ht="15.6" x14ac:dyDescent="0.25">
      <c r="A447" s="144" t="s">
        <v>197</v>
      </c>
      <c r="B447" s="144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6"/>
      <c r="V447" s="146"/>
      <c r="W447" s="146"/>
      <c r="X447" s="146"/>
      <c r="Y447" s="146"/>
      <c r="Z447" s="146"/>
      <c r="AA447" s="145"/>
      <c r="AB447" s="145"/>
      <c r="AC447" s="145"/>
      <c r="AD447" s="145"/>
      <c r="AE447" s="145"/>
      <c r="AF447" s="145"/>
    </row>
    <row r="448" spans="1:33" ht="15.6" x14ac:dyDescent="0.25">
      <c r="A448" s="150"/>
      <c r="B448" s="150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2"/>
      <c r="V448" s="152"/>
      <c r="W448" s="152"/>
      <c r="X448" s="152"/>
      <c r="Y448" s="152"/>
      <c r="Z448" s="152"/>
      <c r="AA448" s="151"/>
      <c r="AB448" s="151"/>
      <c r="AC448" s="151"/>
      <c r="AD448" s="151"/>
      <c r="AE448" s="151"/>
      <c r="AF448" s="151"/>
    </row>
    <row r="449" spans="1:32" s="26" customFormat="1" ht="36" customHeight="1" x14ac:dyDescent="0.25">
      <c r="A449" s="138" t="s">
        <v>403</v>
      </c>
      <c r="B449" s="138"/>
      <c r="C449" s="139">
        <f t="shared" ref="C449:T449" si="226">C451</f>
        <v>0</v>
      </c>
      <c r="D449" s="139">
        <f t="shared" si="226"/>
        <v>0</v>
      </c>
      <c r="E449" s="139">
        <f t="shared" si="226"/>
        <v>0</v>
      </c>
      <c r="F449" s="139">
        <f t="shared" si="226"/>
        <v>0</v>
      </c>
      <c r="G449" s="139">
        <f t="shared" si="226"/>
        <v>0</v>
      </c>
      <c r="H449" s="139">
        <f t="shared" si="226"/>
        <v>0</v>
      </c>
      <c r="I449" s="139">
        <f t="shared" si="226"/>
        <v>0</v>
      </c>
      <c r="J449" s="139">
        <f t="shared" si="226"/>
        <v>0</v>
      </c>
      <c r="K449" s="139">
        <f t="shared" si="226"/>
        <v>0</v>
      </c>
      <c r="L449" s="139">
        <f t="shared" si="226"/>
        <v>0</v>
      </c>
      <c r="M449" s="139">
        <f t="shared" si="226"/>
        <v>0</v>
      </c>
      <c r="N449" s="139">
        <f t="shared" si="226"/>
        <v>0</v>
      </c>
      <c r="O449" s="139">
        <f t="shared" si="226"/>
        <v>0</v>
      </c>
      <c r="P449" s="139">
        <f t="shared" si="226"/>
        <v>0</v>
      </c>
      <c r="Q449" s="139">
        <f t="shared" si="226"/>
        <v>0</v>
      </c>
      <c r="R449" s="139">
        <f t="shared" si="226"/>
        <v>0</v>
      </c>
      <c r="S449" s="139">
        <f t="shared" si="226"/>
        <v>0</v>
      </c>
      <c r="T449" s="139">
        <f t="shared" si="226"/>
        <v>0</v>
      </c>
      <c r="U449" s="140" t="e">
        <f t="shared" ref="U449" si="227">AA449/O449/12*1000*1000</f>
        <v>#DIV/0!</v>
      </c>
      <c r="V449" s="140" t="e">
        <f t="shared" ref="V449" si="228">AB449/P449/12*1000*1000</f>
        <v>#DIV/0!</v>
      </c>
      <c r="W449" s="140" t="e">
        <f t="shared" ref="W449" si="229">AC449/Q449/12*1000*1000</f>
        <v>#DIV/0!</v>
      </c>
      <c r="X449" s="140" t="e">
        <f t="shared" ref="X449" si="230">AD449/R449/12*1000*1000</f>
        <v>#DIV/0!</v>
      </c>
      <c r="Y449" s="140" t="e">
        <f t="shared" ref="Y449" si="231">AE449/S449/12*1000*1000</f>
        <v>#DIV/0!</v>
      </c>
      <c r="Z449" s="140" t="e">
        <f t="shared" ref="Z449" si="232">AF449/T449/12*1000*1000</f>
        <v>#DIV/0!</v>
      </c>
      <c r="AA449" s="139">
        <f t="shared" ref="AA449:AF449" si="233">AA451</f>
        <v>0</v>
      </c>
      <c r="AB449" s="139">
        <f t="shared" si="233"/>
        <v>0</v>
      </c>
      <c r="AC449" s="139">
        <f t="shared" si="233"/>
        <v>0</v>
      </c>
      <c r="AD449" s="139">
        <f t="shared" si="233"/>
        <v>0</v>
      </c>
      <c r="AE449" s="139">
        <f t="shared" si="233"/>
        <v>0</v>
      </c>
      <c r="AF449" s="139">
        <f t="shared" si="233"/>
        <v>0</v>
      </c>
    </row>
    <row r="450" spans="1:32" ht="15.6" x14ac:dyDescent="0.25">
      <c r="A450" s="144" t="s">
        <v>197</v>
      </c>
      <c r="B450" s="144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6"/>
      <c r="V450" s="146"/>
      <c r="W450" s="146"/>
      <c r="X450" s="146"/>
      <c r="Y450" s="146"/>
      <c r="Z450" s="146"/>
      <c r="AA450" s="145"/>
      <c r="AB450" s="145"/>
      <c r="AC450" s="145"/>
      <c r="AD450" s="145"/>
      <c r="AE450" s="145"/>
      <c r="AF450" s="145"/>
    </row>
    <row r="451" spans="1:32" ht="15.6" x14ac:dyDescent="0.25">
      <c r="A451" s="150"/>
      <c r="B451" s="150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2"/>
      <c r="V451" s="152"/>
      <c r="W451" s="152"/>
      <c r="X451" s="152"/>
      <c r="Y451" s="152"/>
      <c r="Z451" s="152"/>
      <c r="AA451" s="151"/>
      <c r="AB451" s="151"/>
      <c r="AC451" s="151"/>
      <c r="AD451" s="151"/>
      <c r="AE451" s="151"/>
      <c r="AF451" s="151"/>
    </row>
    <row r="452" spans="1:32" s="26" customFormat="1" ht="31.2" x14ac:dyDescent="0.25">
      <c r="A452" s="138" t="s">
        <v>226</v>
      </c>
      <c r="B452" s="138"/>
      <c r="C452" s="139">
        <f t="shared" ref="C452:T452" si="234">C454</f>
        <v>0</v>
      </c>
      <c r="D452" s="139">
        <f t="shared" si="234"/>
        <v>0</v>
      </c>
      <c r="E452" s="139">
        <f t="shared" si="234"/>
        <v>0</v>
      </c>
      <c r="F452" s="139">
        <f t="shared" si="234"/>
        <v>0</v>
      </c>
      <c r="G452" s="139">
        <f t="shared" si="234"/>
        <v>0</v>
      </c>
      <c r="H452" s="139">
        <f t="shared" si="234"/>
        <v>0</v>
      </c>
      <c r="I452" s="139">
        <f t="shared" si="234"/>
        <v>0</v>
      </c>
      <c r="J452" s="139">
        <f t="shared" si="234"/>
        <v>0</v>
      </c>
      <c r="K452" s="139">
        <f t="shared" si="234"/>
        <v>0</v>
      </c>
      <c r="L452" s="139">
        <f t="shared" si="234"/>
        <v>0</v>
      </c>
      <c r="M452" s="139">
        <f t="shared" si="234"/>
        <v>0</v>
      </c>
      <c r="N452" s="139">
        <f t="shared" si="234"/>
        <v>0</v>
      </c>
      <c r="O452" s="139">
        <f t="shared" si="234"/>
        <v>0</v>
      </c>
      <c r="P452" s="139">
        <f t="shared" si="234"/>
        <v>0</v>
      </c>
      <c r="Q452" s="139">
        <f t="shared" si="234"/>
        <v>0</v>
      </c>
      <c r="R452" s="139">
        <f t="shared" si="234"/>
        <v>0</v>
      </c>
      <c r="S452" s="139">
        <f t="shared" si="234"/>
        <v>0</v>
      </c>
      <c r="T452" s="139">
        <f t="shared" si="234"/>
        <v>0</v>
      </c>
      <c r="U452" s="140" t="e">
        <f t="shared" ref="U452" si="235">AA452/O452/12*1000*1000</f>
        <v>#DIV/0!</v>
      </c>
      <c r="V452" s="140" t="e">
        <f t="shared" ref="V452" si="236">AB452/P452/12*1000*1000</f>
        <v>#DIV/0!</v>
      </c>
      <c r="W452" s="140" t="e">
        <f t="shared" ref="W452" si="237">AC452/Q452/12*1000*1000</f>
        <v>#DIV/0!</v>
      </c>
      <c r="X452" s="140" t="e">
        <f t="shared" ref="X452" si="238">AD452/R452/12*1000*1000</f>
        <v>#DIV/0!</v>
      </c>
      <c r="Y452" s="140" t="e">
        <f t="shared" ref="Y452" si="239">AE452/S452/12*1000*1000</f>
        <v>#DIV/0!</v>
      </c>
      <c r="Z452" s="140" t="e">
        <f t="shared" ref="Z452" si="240">AF452/T452/12*1000*1000</f>
        <v>#DIV/0!</v>
      </c>
      <c r="AA452" s="139">
        <f t="shared" ref="AA452:AF452" si="241">AA454</f>
        <v>0</v>
      </c>
      <c r="AB452" s="139">
        <f t="shared" si="241"/>
        <v>0</v>
      </c>
      <c r="AC452" s="139">
        <f t="shared" si="241"/>
        <v>0</v>
      </c>
      <c r="AD452" s="139">
        <f t="shared" si="241"/>
        <v>0</v>
      </c>
      <c r="AE452" s="139">
        <f t="shared" si="241"/>
        <v>0</v>
      </c>
      <c r="AF452" s="139">
        <f t="shared" si="241"/>
        <v>0</v>
      </c>
    </row>
    <row r="453" spans="1:32" ht="15.6" x14ac:dyDescent="0.25">
      <c r="A453" s="144" t="s">
        <v>197</v>
      </c>
      <c r="B453" s="144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6"/>
      <c r="V453" s="146"/>
      <c r="W453" s="146"/>
      <c r="X453" s="146"/>
      <c r="Y453" s="146"/>
      <c r="Z453" s="146"/>
      <c r="AA453" s="145"/>
      <c r="AB453" s="145"/>
      <c r="AC453" s="145"/>
      <c r="AD453" s="145"/>
      <c r="AE453" s="145"/>
      <c r="AF453" s="145"/>
    </row>
    <row r="454" spans="1:32" ht="15.6" x14ac:dyDescent="0.25">
      <c r="A454" s="150"/>
      <c r="B454" s="150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2"/>
      <c r="V454" s="152"/>
      <c r="W454" s="152"/>
      <c r="X454" s="152"/>
      <c r="Y454" s="152"/>
      <c r="Z454" s="152"/>
      <c r="AA454" s="151"/>
      <c r="AB454" s="151"/>
      <c r="AC454" s="151"/>
      <c r="AD454" s="151"/>
      <c r="AE454" s="151"/>
      <c r="AF454" s="151"/>
    </row>
    <row r="455" spans="1:32" s="26" customFormat="1" ht="15.6" x14ac:dyDescent="0.25">
      <c r="A455" s="138" t="s">
        <v>8</v>
      </c>
      <c r="B455" s="138"/>
      <c r="C455" s="139">
        <f t="shared" ref="C455:T455" si="242">C457+C464+C466</f>
        <v>0</v>
      </c>
      <c r="D455" s="139">
        <f t="shared" si="242"/>
        <v>0</v>
      </c>
      <c r="E455" s="139">
        <f t="shared" si="242"/>
        <v>0</v>
      </c>
      <c r="F455" s="139">
        <f t="shared" si="242"/>
        <v>0</v>
      </c>
      <c r="G455" s="139">
        <f t="shared" si="242"/>
        <v>0</v>
      </c>
      <c r="H455" s="139">
        <f t="shared" si="242"/>
        <v>0</v>
      </c>
      <c r="I455" s="139">
        <f t="shared" si="242"/>
        <v>0</v>
      </c>
      <c r="J455" s="139">
        <f t="shared" si="242"/>
        <v>0</v>
      </c>
      <c r="K455" s="139">
        <f t="shared" si="242"/>
        <v>0</v>
      </c>
      <c r="L455" s="139">
        <f t="shared" si="242"/>
        <v>0</v>
      </c>
      <c r="M455" s="139">
        <f t="shared" si="242"/>
        <v>0</v>
      </c>
      <c r="N455" s="139">
        <f t="shared" si="242"/>
        <v>0</v>
      </c>
      <c r="O455" s="139">
        <f t="shared" si="242"/>
        <v>1855.1</v>
      </c>
      <c r="P455" s="139">
        <f t="shared" si="242"/>
        <v>1874.3000000000002</v>
      </c>
      <c r="Q455" s="139">
        <f t="shared" si="242"/>
        <v>1871.5</v>
      </c>
      <c r="R455" s="139">
        <f t="shared" si="242"/>
        <v>1866.5</v>
      </c>
      <c r="S455" s="139">
        <f t="shared" si="242"/>
        <v>1866.5</v>
      </c>
      <c r="T455" s="139">
        <f t="shared" si="242"/>
        <v>1866.5</v>
      </c>
      <c r="U455" s="140">
        <f t="shared" ref="U455:Z455" si="243">AA455/O455/12*1000*1000</f>
        <v>38066.231829371281</v>
      </c>
      <c r="V455" s="140">
        <f t="shared" si="243"/>
        <v>43198.349606075157</v>
      </c>
      <c r="W455" s="140">
        <f t="shared" si="243"/>
        <v>49033.751892421409</v>
      </c>
      <c r="X455" s="140">
        <f t="shared" si="243"/>
        <v>51205.464773640517</v>
      </c>
      <c r="Y455" s="140">
        <f t="shared" si="243"/>
        <v>53254.75488882936</v>
      </c>
      <c r="Z455" s="140">
        <f t="shared" si="243"/>
        <v>55384.409322260915</v>
      </c>
      <c r="AA455" s="139">
        <f t="shared" ref="AA455:AF455" si="244">AA457+AA464+AA466</f>
        <v>847.4</v>
      </c>
      <c r="AB455" s="139">
        <f t="shared" si="244"/>
        <v>971.6</v>
      </c>
      <c r="AC455" s="139">
        <f t="shared" si="244"/>
        <v>1101.2</v>
      </c>
      <c r="AD455" s="139">
        <f t="shared" si="244"/>
        <v>1146.9000000000001</v>
      </c>
      <c r="AE455" s="139">
        <f t="shared" si="244"/>
        <v>1192.8</v>
      </c>
      <c r="AF455" s="139">
        <f t="shared" si="244"/>
        <v>1240.5</v>
      </c>
    </row>
    <row r="456" spans="1:32" ht="15.6" x14ac:dyDescent="0.25">
      <c r="A456" s="144" t="s">
        <v>197</v>
      </c>
      <c r="B456" s="144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6"/>
      <c r="V456" s="146"/>
      <c r="W456" s="146"/>
      <c r="X456" s="146"/>
      <c r="Y456" s="146"/>
      <c r="Z456" s="146"/>
      <c r="AA456" s="145"/>
      <c r="AB456" s="145"/>
      <c r="AC456" s="145"/>
      <c r="AD456" s="145"/>
      <c r="AE456" s="145"/>
      <c r="AF456" s="145"/>
    </row>
    <row r="457" spans="1:32" s="105" customFormat="1" ht="20.25" customHeight="1" x14ac:dyDescent="0.25">
      <c r="A457" s="147" t="s">
        <v>311</v>
      </c>
      <c r="B457" s="147"/>
      <c r="C457" s="148">
        <f t="shared" ref="C457:N457" si="245">SUM(C458:C462)</f>
        <v>0</v>
      </c>
      <c r="D457" s="148">
        <f t="shared" si="245"/>
        <v>0</v>
      </c>
      <c r="E457" s="148">
        <f t="shared" si="245"/>
        <v>0</v>
      </c>
      <c r="F457" s="148">
        <f t="shared" si="245"/>
        <v>0</v>
      </c>
      <c r="G457" s="148">
        <f t="shared" si="245"/>
        <v>0</v>
      </c>
      <c r="H457" s="148">
        <f t="shared" si="245"/>
        <v>0</v>
      </c>
      <c r="I457" s="148">
        <f t="shared" si="245"/>
        <v>0</v>
      </c>
      <c r="J457" s="148">
        <f t="shared" si="245"/>
        <v>0</v>
      </c>
      <c r="K457" s="148">
        <f t="shared" si="245"/>
        <v>0</v>
      </c>
      <c r="L457" s="148">
        <f t="shared" si="245"/>
        <v>0</v>
      </c>
      <c r="M457" s="148">
        <f t="shared" si="245"/>
        <v>0</v>
      </c>
      <c r="N457" s="148">
        <f t="shared" si="245"/>
        <v>0</v>
      </c>
      <c r="O457" s="148">
        <f t="shared" ref="O457:T457" si="246">SUM(O458:O462)</f>
        <v>1855.1</v>
      </c>
      <c r="P457" s="148">
        <f t="shared" si="246"/>
        <v>1874.3000000000002</v>
      </c>
      <c r="Q457" s="148">
        <f t="shared" si="246"/>
        <v>1871.5</v>
      </c>
      <c r="R457" s="148">
        <f t="shared" si="246"/>
        <v>1866.5</v>
      </c>
      <c r="S457" s="148">
        <f t="shared" si="246"/>
        <v>1866.5</v>
      </c>
      <c r="T457" s="148">
        <f t="shared" si="246"/>
        <v>1866.5</v>
      </c>
      <c r="U457" s="149">
        <f t="shared" ref="U457:Z457" si="247">AA457/O457/12*1000*1000</f>
        <v>38066.231829371281</v>
      </c>
      <c r="V457" s="149">
        <f t="shared" si="247"/>
        <v>43198.349606075157</v>
      </c>
      <c r="W457" s="149">
        <f t="shared" si="247"/>
        <v>49033.751892421409</v>
      </c>
      <c r="X457" s="149">
        <f t="shared" si="247"/>
        <v>51205.464773640517</v>
      </c>
      <c r="Y457" s="149">
        <f t="shared" si="247"/>
        <v>53254.75488882936</v>
      </c>
      <c r="Z457" s="149">
        <f t="shared" si="247"/>
        <v>55384.409322260915</v>
      </c>
      <c r="AA457" s="148">
        <f t="shared" ref="AA457:AF457" si="248">SUM(AA458:AA462)</f>
        <v>847.4</v>
      </c>
      <c r="AB457" s="148">
        <f t="shared" si="248"/>
        <v>971.6</v>
      </c>
      <c r="AC457" s="148">
        <f t="shared" si="248"/>
        <v>1101.2</v>
      </c>
      <c r="AD457" s="148">
        <f t="shared" si="248"/>
        <v>1146.9000000000001</v>
      </c>
      <c r="AE457" s="148">
        <f t="shared" si="248"/>
        <v>1192.8</v>
      </c>
      <c r="AF457" s="148">
        <f t="shared" si="248"/>
        <v>1240.5</v>
      </c>
    </row>
    <row r="458" spans="1:32" s="105" customFormat="1" ht="57" customHeight="1" x14ac:dyDescent="0.25">
      <c r="A458" s="150" t="s">
        <v>283</v>
      </c>
      <c r="B458" s="150" t="s">
        <v>258</v>
      </c>
      <c r="C458" s="151">
        <v>0</v>
      </c>
      <c r="D458" s="151">
        <v>0</v>
      </c>
      <c r="E458" s="151">
        <v>0</v>
      </c>
      <c r="F458" s="151">
        <v>0</v>
      </c>
      <c r="G458" s="151">
        <v>0</v>
      </c>
      <c r="H458" s="151">
        <v>0</v>
      </c>
      <c r="I458" s="151">
        <v>0</v>
      </c>
      <c r="J458" s="151">
        <v>0</v>
      </c>
      <c r="K458" s="151">
        <v>0</v>
      </c>
      <c r="L458" s="151">
        <v>0</v>
      </c>
      <c r="M458" s="151">
        <v>0</v>
      </c>
      <c r="N458" s="151">
        <v>0</v>
      </c>
      <c r="O458" s="151">
        <v>64.3</v>
      </c>
      <c r="P458" s="151">
        <v>63</v>
      </c>
      <c r="Q458" s="151">
        <v>61.5</v>
      </c>
      <c r="R458" s="151">
        <v>61.5</v>
      </c>
      <c r="S458" s="151">
        <v>61.5</v>
      </c>
      <c r="T458" s="151">
        <v>61.5</v>
      </c>
      <c r="U458" s="152">
        <f t="shared" ref="U458:U462" si="249">AA458/O458/12*1000*1000</f>
        <v>32529.808190772426</v>
      </c>
      <c r="V458" s="152">
        <f t="shared" ref="V458:V464" si="250">AB458/P458/12*1000*1000</f>
        <v>36640.211640211637</v>
      </c>
      <c r="W458" s="152">
        <f t="shared" ref="W458:W464" si="251">AC458/Q458/12*1000*1000</f>
        <v>46883.468834688349</v>
      </c>
      <c r="X458" s="152">
        <f t="shared" ref="X458:X464" si="252">AD458/R458/12*1000*1000</f>
        <v>48780.487804878045</v>
      </c>
      <c r="Y458" s="152">
        <f t="shared" ref="Y458:Y464" si="253">AE458/S458/12*1000*1000</f>
        <v>50677.506775067748</v>
      </c>
      <c r="Z458" s="152">
        <f t="shared" ref="Z458:Z464" si="254">AF458/T458/12*1000*1000</f>
        <v>52710.027100271</v>
      </c>
      <c r="AA458" s="151">
        <v>25.1</v>
      </c>
      <c r="AB458" s="151">
        <v>27.7</v>
      </c>
      <c r="AC458" s="151">
        <v>34.6</v>
      </c>
      <c r="AD458" s="151">
        <v>36</v>
      </c>
      <c r="AE458" s="151">
        <v>37.4</v>
      </c>
      <c r="AF458" s="151">
        <v>38.9</v>
      </c>
    </row>
    <row r="459" spans="1:32" s="105" customFormat="1" ht="24.75" customHeight="1" x14ac:dyDescent="0.25">
      <c r="A459" s="150" t="s">
        <v>321</v>
      </c>
      <c r="B459" s="150" t="s">
        <v>260</v>
      </c>
      <c r="C459" s="151">
        <v>0</v>
      </c>
      <c r="D459" s="151">
        <v>0</v>
      </c>
      <c r="E459" s="151">
        <v>0</v>
      </c>
      <c r="F459" s="151">
        <v>0</v>
      </c>
      <c r="G459" s="151">
        <v>0</v>
      </c>
      <c r="H459" s="151">
        <v>0</v>
      </c>
      <c r="I459" s="151">
        <v>0</v>
      </c>
      <c r="J459" s="151">
        <v>0</v>
      </c>
      <c r="K459" s="151">
        <v>0</v>
      </c>
      <c r="L459" s="151">
        <v>0</v>
      </c>
      <c r="M459" s="151">
        <v>0</v>
      </c>
      <c r="N459" s="151">
        <v>0</v>
      </c>
      <c r="O459" s="151">
        <v>1195.5999999999999</v>
      </c>
      <c r="P459" s="151">
        <v>1219.7</v>
      </c>
      <c r="Q459" s="151">
        <v>1213.0999999999999</v>
      </c>
      <c r="R459" s="151">
        <v>1208.0999999999999</v>
      </c>
      <c r="S459" s="151">
        <v>1208.0999999999999</v>
      </c>
      <c r="T459" s="151">
        <v>1208.0999999999999</v>
      </c>
      <c r="U459" s="152">
        <f t="shared" si="249"/>
        <v>36906.155904984946</v>
      </c>
      <c r="V459" s="152">
        <f t="shared" si="250"/>
        <v>41417.288404252409</v>
      </c>
      <c r="W459" s="152">
        <f t="shared" si="251"/>
        <v>47165.663726540821</v>
      </c>
      <c r="X459" s="152">
        <f t="shared" si="252"/>
        <v>49195.70675716691</v>
      </c>
      <c r="Y459" s="152">
        <f t="shared" si="253"/>
        <v>51168.501503738662</v>
      </c>
      <c r="Z459" s="152">
        <f t="shared" si="254"/>
        <v>53210.275087603128</v>
      </c>
      <c r="AA459" s="151">
        <v>529.5</v>
      </c>
      <c r="AB459" s="151">
        <v>606.20000000000005</v>
      </c>
      <c r="AC459" s="151">
        <v>686.6</v>
      </c>
      <c r="AD459" s="151">
        <v>713.2</v>
      </c>
      <c r="AE459" s="151">
        <v>741.8</v>
      </c>
      <c r="AF459" s="151">
        <v>771.4</v>
      </c>
    </row>
    <row r="460" spans="1:32" s="105" customFormat="1" ht="24.75" customHeight="1" x14ac:dyDescent="0.25">
      <c r="A460" s="150" t="s">
        <v>475</v>
      </c>
      <c r="B460" s="150" t="s">
        <v>469</v>
      </c>
      <c r="C460" s="151">
        <v>0</v>
      </c>
      <c r="D460" s="151">
        <v>0</v>
      </c>
      <c r="E460" s="151">
        <v>0</v>
      </c>
      <c r="F460" s="151">
        <v>0</v>
      </c>
      <c r="G460" s="151">
        <v>0</v>
      </c>
      <c r="H460" s="151">
        <v>0</v>
      </c>
      <c r="I460" s="151">
        <v>0</v>
      </c>
      <c r="J460" s="151">
        <v>0</v>
      </c>
      <c r="K460" s="151">
        <v>0</v>
      </c>
      <c r="L460" s="151">
        <v>0</v>
      </c>
      <c r="M460" s="151">
        <v>0</v>
      </c>
      <c r="N460" s="151">
        <v>0</v>
      </c>
      <c r="O460" s="151">
        <v>103.9</v>
      </c>
      <c r="P460" s="151">
        <v>96.4</v>
      </c>
      <c r="Q460" s="151">
        <v>96.4</v>
      </c>
      <c r="R460" s="151">
        <v>96.4</v>
      </c>
      <c r="S460" s="151">
        <v>96.4</v>
      </c>
      <c r="T460" s="151">
        <v>96.4</v>
      </c>
      <c r="U460" s="152">
        <f t="shared" si="249"/>
        <v>40423.484119345521</v>
      </c>
      <c r="V460" s="152">
        <f t="shared" ref="V460" si="255">AB460/P460/12*1000*1000</f>
        <v>43136.23789764868</v>
      </c>
      <c r="W460" s="152">
        <f t="shared" ref="W460" si="256">AC460/Q460/12*1000*1000</f>
        <v>45383.817427385889</v>
      </c>
      <c r="X460" s="152">
        <f t="shared" ref="X460" si="257">AD460/R460/12*1000*1000</f>
        <v>47631.396957123092</v>
      </c>
      <c r="Y460" s="152">
        <f t="shared" ref="Y460" si="258">AE460/S460/12*1000*1000</f>
        <v>49533.195020746884</v>
      </c>
      <c r="Z460" s="152">
        <f t="shared" ref="Z460" si="259">AF460/T460/12*1000*1000</f>
        <v>51521.438450899033</v>
      </c>
      <c r="AA460" s="151">
        <v>50.4</v>
      </c>
      <c r="AB460" s="151">
        <v>49.9</v>
      </c>
      <c r="AC460" s="151">
        <v>52.5</v>
      </c>
      <c r="AD460" s="151">
        <v>55.1</v>
      </c>
      <c r="AE460" s="151">
        <v>57.3</v>
      </c>
      <c r="AF460" s="151">
        <v>59.6</v>
      </c>
    </row>
    <row r="461" spans="1:32" s="115" customFormat="1" ht="20.25" customHeight="1" x14ac:dyDescent="0.25">
      <c r="A461" s="313" t="s">
        <v>322</v>
      </c>
      <c r="B461" s="313" t="s">
        <v>324</v>
      </c>
      <c r="C461" s="314">
        <v>0</v>
      </c>
      <c r="D461" s="314">
        <v>0</v>
      </c>
      <c r="E461" s="314">
        <v>0</v>
      </c>
      <c r="F461" s="314">
        <v>0</v>
      </c>
      <c r="G461" s="314">
        <v>0</v>
      </c>
      <c r="H461" s="314">
        <v>0</v>
      </c>
      <c r="I461" s="314">
        <v>0</v>
      </c>
      <c r="J461" s="314">
        <v>0</v>
      </c>
      <c r="K461" s="314">
        <v>0</v>
      </c>
      <c r="L461" s="314">
        <v>0</v>
      </c>
      <c r="M461" s="314">
        <v>0</v>
      </c>
      <c r="N461" s="314">
        <v>0</v>
      </c>
      <c r="O461" s="314">
        <v>164.3</v>
      </c>
      <c r="P461" s="314">
        <v>170</v>
      </c>
      <c r="Q461" s="314">
        <v>175.3</v>
      </c>
      <c r="R461" s="314">
        <v>175.3</v>
      </c>
      <c r="S461" s="314">
        <v>175.3</v>
      </c>
      <c r="T461" s="314">
        <v>175.3</v>
      </c>
      <c r="U461" s="315">
        <f t="shared" si="249"/>
        <v>39561.77723676202</v>
      </c>
      <c r="V461" s="315">
        <f t="shared" ref="V461:Z462" si="260">AB461/P461/12*1000*1000</f>
        <v>43529.411764705874</v>
      </c>
      <c r="W461" s="315">
        <f t="shared" si="260"/>
        <v>49011.218862901689</v>
      </c>
      <c r="X461" s="315">
        <f t="shared" si="260"/>
        <v>50960.258604297393</v>
      </c>
      <c r="Y461" s="315">
        <f t="shared" si="260"/>
        <v>53004.373455029476</v>
      </c>
      <c r="Z461" s="315">
        <f t="shared" si="260"/>
        <v>55143.563415097931</v>
      </c>
      <c r="AA461" s="314">
        <v>78</v>
      </c>
      <c r="AB461" s="314">
        <v>88.8</v>
      </c>
      <c r="AC461" s="314">
        <v>103.1</v>
      </c>
      <c r="AD461" s="314">
        <v>107.2</v>
      </c>
      <c r="AE461" s="314">
        <v>111.5</v>
      </c>
      <c r="AF461" s="314">
        <v>116</v>
      </c>
    </row>
    <row r="462" spans="1:32" s="105" customFormat="1" ht="22.5" customHeight="1" x14ac:dyDescent="0.25">
      <c r="A462" s="150" t="s">
        <v>323</v>
      </c>
      <c r="B462" s="150" t="s">
        <v>324</v>
      </c>
      <c r="C462" s="151">
        <v>0</v>
      </c>
      <c r="D462" s="151">
        <v>0</v>
      </c>
      <c r="E462" s="151">
        <v>0</v>
      </c>
      <c r="F462" s="151">
        <v>0</v>
      </c>
      <c r="G462" s="151">
        <v>0</v>
      </c>
      <c r="H462" s="151">
        <v>0</v>
      </c>
      <c r="I462" s="151">
        <v>0</v>
      </c>
      <c r="J462" s="151">
        <v>0</v>
      </c>
      <c r="K462" s="151">
        <v>0</v>
      </c>
      <c r="L462" s="151">
        <v>0</v>
      </c>
      <c r="M462" s="151">
        <v>0</v>
      </c>
      <c r="N462" s="151">
        <v>0</v>
      </c>
      <c r="O462" s="151">
        <v>327</v>
      </c>
      <c r="P462" s="151">
        <v>325.2</v>
      </c>
      <c r="Q462" s="151">
        <v>325.2</v>
      </c>
      <c r="R462" s="151">
        <v>325.2</v>
      </c>
      <c r="S462" s="151">
        <v>325.2</v>
      </c>
      <c r="T462" s="151">
        <v>325.2</v>
      </c>
      <c r="U462" s="152">
        <f t="shared" si="249"/>
        <v>41896.024464831811</v>
      </c>
      <c r="V462" s="152">
        <f t="shared" si="260"/>
        <v>50994.259942599427</v>
      </c>
      <c r="W462" s="152">
        <f t="shared" si="260"/>
        <v>57503.075030750311</v>
      </c>
      <c r="X462" s="152">
        <f t="shared" si="260"/>
        <v>60321.853218532189</v>
      </c>
      <c r="Y462" s="152">
        <f t="shared" si="260"/>
        <v>62730.627306273054</v>
      </c>
      <c r="Z462" s="152">
        <f t="shared" si="260"/>
        <v>65241.902419024198</v>
      </c>
      <c r="AA462" s="151">
        <v>164.4</v>
      </c>
      <c r="AB462" s="151">
        <v>199</v>
      </c>
      <c r="AC462" s="151">
        <v>224.4</v>
      </c>
      <c r="AD462" s="151">
        <v>235.4</v>
      </c>
      <c r="AE462" s="151">
        <v>244.8</v>
      </c>
      <c r="AF462" s="151">
        <v>254.6</v>
      </c>
    </row>
    <row r="463" spans="1:32" s="84" customFormat="1" ht="15.6" x14ac:dyDescent="0.25">
      <c r="A463" s="150"/>
      <c r="B463" s="150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2"/>
      <c r="V463" s="152"/>
      <c r="W463" s="152"/>
      <c r="X463" s="152"/>
      <c r="Y463" s="152"/>
      <c r="Z463" s="152"/>
      <c r="AA463" s="151"/>
      <c r="AB463" s="151"/>
      <c r="AC463" s="151"/>
      <c r="AD463" s="151"/>
      <c r="AE463" s="151"/>
      <c r="AF463" s="151"/>
    </row>
    <row r="464" spans="1:32" ht="16.2" x14ac:dyDescent="0.25">
      <c r="A464" s="147" t="s">
        <v>312</v>
      </c>
      <c r="B464" s="147"/>
      <c r="C464" s="148">
        <f t="shared" ref="C464:T464" si="261">C465</f>
        <v>0</v>
      </c>
      <c r="D464" s="148">
        <f t="shared" si="261"/>
        <v>0</v>
      </c>
      <c r="E464" s="148">
        <f t="shared" si="261"/>
        <v>0</v>
      </c>
      <c r="F464" s="148">
        <f t="shared" si="261"/>
        <v>0</v>
      </c>
      <c r="G464" s="148">
        <f t="shared" si="261"/>
        <v>0</v>
      </c>
      <c r="H464" s="148">
        <f t="shared" si="261"/>
        <v>0</v>
      </c>
      <c r="I464" s="148">
        <f t="shared" si="261"/>
        <v>0</v>
      </c>
      <c r="J464" s="148">
        <f t="shared" si="261"/>
        <v>0</v>
      </c>
      <c r="K464" s="148">
        <f t="shared" si="261"/>
        <v>0</v>
      </c>
      <c r="L464" s="148">
        <f t="shared" si="261"/>
        <v>0</v>
      </c>
      <c r="M464" s="148">
        <f t="shared" si="261"/>
        <v>0</v>
      </c>
      <c r="N464" s="148">
        <f t="shared" si="261"/>
        <v>0</v>
      </c>
      <c r="O464" s="148">
        <f>O465</f>
        <v>0</v>
      </c>
      <c r="P464" s="148">
        <f t="shared" si="261"/>
        <v>0</v>
      </c>
      <c r="Q464" s="148">
        <f t="shared" si="261"/>
        <v>0</v>
      </c>
      <c r="R464" s="148">
        <f t="shared" si="261"/>
        <v>0</v>
      </c>
      <c r="S464" s="148">
        <f t="shared" si="261"/>
        <v>0</v>
      </c>
      <c r="T464" s="148">
        <f t="shared" si="261"/>
        <v>0</v>
      </c>
      <c r="U464" s="149" t="e">
        <f>AA464/O464/12*1000*1000</f>
        <v>#DIV/0!</v>
      </c>
      <c r="V464" s="149" t="e">
        <f t="shared" si="250"/>
        <v>#DIV/0!</v>
      </c>
      <c r="W464" s="149" t="e">
        <f t="shared" si="251"/>
        <v>#DIV/0!</v>
      </c>
      <c r="X464" s="149" t="e">
        <f t="shared" si="252"/>
        <v>#DIV/0!</v>
      </c>
      <c r="Y464" s="149" t="e">
        <f t="shared" si="253"/>
        <v>#DIV/0!</v>
      </c>
      <c r="Z464" s="149" t="e">
        <f t="shared" si="254"/>
        <v>#DIV/0!</v>
      </c>
      <c r="AA464" s="148">
        <f t="shared" ref="AA464:AF464" si="262">AA465</f>
        <v>0</v>
      </c>
      <c r="AB464" s="148">
        <f t="shared" si="262"/>
        <v>0</v>
      </c>
      <c r="AC464" s="148">
        <f t="shared" si="262"/>
        <v>0</v>
      </c>
      <c r="AD464" s="148">
        <f t="shared" si="262"/>
        <v>0</v>
      </c>
      <c r="AE464" s="148">
        <f t="shared" si="262"/>
        <v>0</v>
      </c>
      <c r="AF464" s="148">
        <f t="shared" si="262"/>
        <v>0</v>
      </c>
    </row>
    <row r="465" spans="1:33" ht="15.6" x14ac:dyDescent="0.25">
      <c r="A465" s="150"/>
      <c r="B465" s="150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2"/>
      <c r="V465" s="152"/>
      <c r="W465" s="152"/>
      <c r="X465" s="152"/>
      <c r="Y465" s="152"/>
      <c r="Z465" s="152"/>
      <c r="AA465" s="151"/>
      <c r="AB465" s="151"/>
      <c r="AC465" s="151"/>
      <c r="AD465" s="151"/>
      <c r="AE465" s="151"/>
      <c r="AF465" s="151"/>
    </row>
    <row r="466" spans="1:33" ht="16.2" x14ac:dyDescent="0.25">
      <c r="A466" s="147" t="s">
        <v>313</v>
      </c>
      <c r="B466" s="147"/>
      <c r="C466" s="148">
        <f t="shared" ref="C466:T466" si="263">C467</f>
        <v>0</v>
      </c>
      <c r="D466" s="148">
        <f t="shared" si="263"/>
        <v>0</v>
      </c>
      <c r="E466" s="148">
        <f t="shared" si="263"/>
        <v>0</v>
      </c>
      <c r="F466" s="148">
        <f t="shared" si="263"/>
        <v>0</v>
      </c>
      <c r="G466" s="148">
        <f t="shared" si="263"/>
        <v>0</v>
      </c>
      <c r="H466" s="148">
        <f t="shared" si="263"/>
        <v>0</v>
      </c>
      <c r="I466" s="148">
        <f t="shared" si="263"/>
        <v>0</v>
      </c>
      <c r="J466" s="148">
        <f t="shared" si="263"/>
        <v>0</v>
      </c>
      <c r="K466" s="148">
        <f t="shared" si="263"/>
        <v>0</v>
      </c>
      <c r="L466" s="148">
        <f t="shared" si="263"/>
        <v>0</v>
      </c>
      <c r="M466" s="148">
        <f t="shared" si="263"/>
        <v>0</v>
      </c>
      <c r="N466" s="148">
        <f t="shared" si="263"/>
        <v>0</v>
      </c>
      <c r="O466" s="148">
        <f t="shared" si="263"/>
        <v>0</v>
      </c>
      <c r="P466" s="148">
        <f t="shared" si="263"/>
        <v>0</v>
      </c>
      <c r="Q466" s="148">
        <f t="shared" si="263"/>
        <v>0</v>
      </c>
      <c r="R466" s="148">
        <f t="shared" si="263"/>
        <v>0</v>
      </c>
      <c r="S466" s="148">
        <f t="shared" si="263"/>
        <v>0</v>
      </c>
      <c r="T466" s="148">
        <f t="shared" si="263"/>
        <v>0</v>
      </c>
      <c r="U466" s="149" t="e">
        <f t="shared" ref="U466:Z466" si="264">AA466/O466/12*1000*1000</f>
        <v>#DIV/0!</v>
      </c>
      <c r="V466" s="149" t="e">
        <f t="shared" si="264"/>
        <v>#DIV/0!</v>
      </c>
      <c r="W466" s="149" t="e">
        <f t="shared" si="264"/>
        <v>#DIV/0!</v>
      </c>
      <c r="X466" s="149" t="e">
        <f t="shared" si="264"/>
        <v>#DIV/0!</v>
      </c>
      <c r="Y466" s="149" t="e">
        <f t="shared" si="264"/>
        <v>#DIV/0!</v>
      </c>
      <c r="Z466" s="149" t="e">
        <f t="shared" si="264"/>
        <v>#DIV/0!</v>
      </c>
      <c r="AA466" s="148">
        <f t="shared" ref="AA466:AF466" si="265">AA467</f>
        <v>0</v>
      </c>
      <c r="AB466" s="148">
        <f t="shared" si="265"/>
        <v>0</v>
      </c>
      <c r="AC466" s="148">
        <f t="shared" si="265"/>
        <v>0</v>
      </c>
      <c r="AD466" s="148">
        <f t="shared" si="265"/>
        <v>0</v>
      </c>
      <c r="AE466" s="148">
        <f t="shared" si="265"/>
        <v>0</v>
      </c>
      <c r="AF466" s="148">
        <f t="shared" si="265"/>
        <v>0</v>
      </c>
    </row>
    <row r="467" spans="1:33" ht="15.6" x14ac:dyDescent="0.25">
      <c r="A467" s="150"/>
      <c r="B467" s="150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2"/>
      <c r="V467" s="152"/>
      <c r="W467" s="152"/>
      <c r="X467" s="152"/>
      <c r="Y467" s="152"/>
      <c r="Z467" s="152"/>
      <c r="AA467" s="151"/>
      <c r="AB467" s="151"/>
      <c r="AC467" s="151"/>
      <c r="AD467" s="151"/>
      <c r="AE467" s="151"/>
      <c r="AF467" s="151"/>
    </row>
    <row r="468" spans="1:33" ht="22.5" customHeight="1" x14ac:dyDescent="0.25">
      <c r="A468" s="138" t="s">
        <v>490</v>
      </c>
      <c r="B468" s="138"/>
      <c r="C468" s="139">
        <f t="shared" ref="C468:H468" si="266">C11+C39+C73+C408+C421+C424+C433+C446+C449+C452+C455</f>
        <v>6552.02</v>
      </c>
      <c r="D468" s="139">
        <f t="shared" si="266"/>
        <v>8417.6</v>
      </c>
      <c r="E468" s="139">
        <f t="shared" si="266"/>
        <v>10876.2</v>
      </c>
      <c r="F468" s="139">
        <f t="shared" si="266"/>
        <v>11347.500000000002</v>
      </c>
      <c r="G468" s="139">
        <f t="shared" si="266"/>
        <v>11721.5</v>
      </c>
      <c r="H468" s="139">
        <f t="shared" si="266"/>
        <v>12102.3</v>
      </c>
      <c r="I468" s="139" t="s">
        <v>480</v>
      </c>
      <c r="J468" s="139" t="s">
        <v>481</v>
      </c>
      <c r="K468" s="139" t="s">
        <v>482</v>
      </c>
      <c r="L468" s="139" t="s">
        <v>483</v>
      </c>
      <c r="M468" s="139" t="s">
        <v>484</v>
      </c>
      <c r="N468" s="139" t="s">
        <v>485</v>
      </c>
      <c r="O468" s="139">
        <f t="shared" ref="O468:T468" si="267">O11+O39+O73+O408+O421+O424+O433+O446+O449+O452+O455</f>
        <v>4324.2</v>
      </c>
      <c r="P468" s="139">
        <f t="shared" si="267"/>
        <v>4209.7000000000007</v>
      </c>
      <c r="Q468" s="139">
        <f t="shared" si="267"/>
        <v>4210.3</v>
      </c>
      <c r="R468" s="139">
        <f t="shared" si="267"/>
        <v>4221.7999999999993</v>
      </c>
      <c r="S468" s="139">
        <f t="shared" si="267"/>
        <v>4229.3</v>
      </c>
      <c r="T468" s="139">
        <f t="shared" si="267"/>
        <v>4235.8</v>
      </c>
      <c r="U468" s="140">
        <f>AA468/O468/12*1000*1000</f>
        <v>43699.7980358602</v>
      </c>
      <c r="V468" s="140">
        <f t="shared" ref="V468:Z469" si="268">AB468/P468/12*1000*1000</f>
        <v>51452.597572273553</v>
      </c>
      <c r="W468" s="140">
        <f t="shared" si="268"/>
        <v>55692.785153868688</v>
      </c>
      <c r="X468" s="140">
        <f t="shared" si="268"/>
        <v>58050.278712081745</v>
      </c>
      <c r="Y468" s="140">
        <f t="shared" si="268"/>
        <v>60041.456821065738</v>
      </c>
      <c r="Z468" s="140">
        <f t="shared" si="268"/>
        <v>62144.891952720456</v>
      </c>
      <c r="AA468" s="139">
        <f t="shared" ref="AA468:AF468" si="269">AA11+AA39+AA73+AA408+AA421+AA424+AA433+AA446+AA449+AA452+AA455</f>
        <v>2267.6</v>
      </c>
      <c r="AB468" s="139">
        <f t="shared" si="269"/>
        <v>2599.1999999999998</v>
      </c>
      <c r="AC468" s="139">
        <f t="shared" si="269"/>
        <v>2813.8</v>
      </c>
      <c r="AD468" s="139">
        <f t="shared" si="269"/>
        <v>2940.92</v>
      </c>
      <c r="AE468" s="139">
        <f t="shared" si="269"/>
        <v>3047.2</v>
      </c>
      <c r="AF468" s="139">
        <f t="shared" si="269"/>
        <v>3158.7999999999997</v>
      </c>
      <c r="AG468" s="78"/>
    </row>
    <row r="469" spans="1:33" ht="16.2" x14ac:dyDescent="0.25">
      <c r="A469" s="141" t="s">
        <v>311</v>
      </c>
      <c r="B469" s="141"/>
      <c r="C469" s="142">
        <f t="shared" ref="C469:H469" si="270">C14+C29+C43+C77+C400+C410+C426+C435+C457</f>
        <v>5137.5</v>
      </c>
      <c r="D469" s="142">
        <f t="shared" si="270"/>
        <v>7024</v>
      </c>
      <c r="E469" s="142">
        <f t="shared" si="270"/>
        <v>9471.5</v>
      </c>
      <c r="F469" s="142">
        <f t="shared" si="270"/>
        <v>9863.2000000000007</v>
      </c>
      <c r="G469" s="142">
        <f t="shared" si="270"/>
        <v>10173.4</v>
      </c>
      <c r="H469" s="142">
        <f t="shared" si="270"/>
        <v>10493.699999999999</v>
      </c>
      <c r="I469" s="142">
        <f t="shared" ref="I469:N469" si="271">I14+I29+I77+I400+I410+I426+I435+I457</f>
        <v>71.099999999999994</v>
      </c>
      <c r="J469" s="142">
        <f t="shared" si="271"/>
        <v>69.2</v>
      </c>
      <c r="K469" s="142">
        <f t="shared" si="271"/>
        <v>67.5</v>
      </c>
      <c r="L469" s="142">
        <f t="shared" si="271"/>
        <v>72.400000000000006</v>
      </c>
      <c r="M469" s="142">
        <f t="shared" si="271"/>
        <v>78.8</v>
      </c>
      <c r="N469" s="142">
        <f t="shared" si="271"/>
        <v>85.8</v>
      </c>
      <c r="O469" s="142">
        <f t="shared" ref="O469:T469" si="272">O14+O29+O43+O77+O400+O410+O426+O435+O457</f>
        <v>3875.2</v>
      </c>
      <c r="P469" s="142">
        <f t="shared" si="272"/>
        <v>3816.2000000000003</v>
      </c>
      <c r="Q469" s="142">
        <f t="shared" si="272"/>
        <v>3854.3</v>
      </c>
      <c r="R469" s="142">
        <f t="shared" si="272"/>
        <v>3849.3</v>
      </c>
      <c r="S469" s="142">
        <f t="shared" si="272"/>
        <v>3849.3</v>
      </c>
      <c r="T469" s="142">
        <f t="shared" si="272"/>
        <v>3849.3</v>
      </c>
      <c r="U469" s="143">
        <f>AA469/O469/12*1000*1000</f>
        <v>46389.00357830993</v>
      </c>
      <c r="V469" s="143">
        <f t="shared" si="268"/>
        <v>54412.766626487064</v>
      </c>
      <c r="W469" s="143">
        <f t="shared" si="268"/>
        <v>58650.943967343825</v>
      </c>
      <c r="X469" s="143">
        <f t="shared" si="268"/>
        <v>61205.933546359061</v>
      </c>
      <c r="Y469" s="143">
        <f t="shared" si="268"/>
        <v>63394.643181877218</v>
      </c>
      <c r="Z469" s="143">
        <f t="shared" si="268"/>
        <v>65672.113544453983</v>
      </c>
      <c r="AA469" s="142">
        <f t="shared" ref="AA469:AF469" si="273">AA14+AA29+AA43+AA77+AA400+AA410+AA426+AA435+AA457</f>
        <v>2157.1999999999998</v>
      </c>
      <c r="AB469" s="142">
        <f t="shared" si="273"/>
        <v>2491.7999999999997</v>
      </c>
      <c r="AC469" s="142">
        <f t="shared" si="273"/>
        <v>2712.7</v>
      </c>
      <c r="AD469" s="142">
        <f t="shared" si="273"/>
        <v>2827.2</v>
      </c>
      <c r="AE469" s="142">
        <f t="shared" si="273"/>
        <v>2928.3</v>
      </c>
      <c r="AF469" s="142">
        <f t="shared" si="273"/>
        <v>3033.5</v>
      </c>
    </row>
    <row r="470" spans="1:33" ht="32.4" x14ac:dyDescent="0.25">
      <c r="A470" s="141" t="s">
        <v>329</v>
      </c>
      <c r="B470" s="141"/>
      <c r="C470" s="142">
        <f t="shared" ref="C470:T470" si="274">C472+C473+C25</f>
        <v>1414.52</v>
      </c>
      <c r="D470" s="142">
        <f t="shared" si="274"/>
        <v>1393.6</v>
      </c>
      <c r="E470" s="142">
        <f t="shared" si="274"/>
        <v>1404.7</v>
      </c>
      <c r="F470" s="142">
        <f t="shared" si="274"/>
        <v>1484.3000000000002</v>
      </c>
      <c r="G470" s="142">
        <f t="shared" si="274"/>
        <v>1548.1000000000001</v>
      </c>
      <c r="H470" s="142">
        <f t="shared" si="274"/>
        <v>1608.6</v>
      </c>
      <c r="I470" s="142">
        <f t="shared" si="274"/>
        <v>201.8</v>
      </c>
      <c r="J470" s="142">
        <f t="shared" si="274"/>
        <v>179.404</v>
      </c>
      <c r="K470" s="142">
        <f t="shared" si="274"/>
        <v>171.20500000000001</v>
      </c>
      <c r="L470" s="142">
        <f t="shared" si="274"/>
        <v>184.62900000000002</v>
      </c>
      <c r="M470" s="142">
        <f t="shared" si="274"/>
        <v>193.25900000000001</v>
      </c>
      <c r="N470" s="142">
        <f t="shared" si="274"/>
        <v>205.27999999999997</v>
      </c>
      <c r="O470" s="142">
        <f t="shared" si="274"/>
        <v>449</v>
      </c>
      <c r="P470" s="142">
        <f t="shared" si="274"/>
        <v>393.5</v>
      </c>
      <c r="Q470" s="142">
        <f t="shared" si="274"/>
        <v>356</v>
      </c>
      <c r="R470" s="142">
        <f t="shared" si="274"/>
        <v>372.5</v>
      </c>
      <c r="S470" s="142">
        <f t="shared" si="274"/>
        <v>380</v>
      </c>
      <c r="T470" s="142">
        <f t="shared" si="274"/>
        <v>386.5</v>
      </c>
      <c r="U470" s="143">
        <f>AA470/O470/12*1000*1000</f>
        <v>20489.977728285081</v>
      </c>
      <c r="V470" s="143">
        <f>AB470/P470/12*1000*1000</f>
        <v>22744.599745870397</v>
      </c>
      <c r="W470" s="143">
        <f>AC470/Q470/12*1000*1000</f>
        <v>23665.730337078654</v>
      </c>
      <c r="X470" s="143">
        <f>AD470/R470/12*1000*1000</f>
        <v>25440.715883668901</v>
      </c>
      <c r="Y470" s="143">
        <f>AE470/S470/12*1000*1000</f>
        <v>26074.561403508775</v>
      </c>
      <c r="Z470" s="143">
        <f>AF470/T470/12*1000*1000</f>
        <v>27015.955153083229</v>
      </c>
      <c r="AA470" s="142">
        <f t="shared" ref="AA470:AF470" si="275">AA472+AA473+AA25</f>
        <v>110.4</v>
      </c>
      <c r="AB470" s="142">
        <f t="shared" si="275"/>
        <v>107.4</v>
      </c>
      <c r="AC470" s="142">
        <f t="shared" si="275"/>
        <v>101.1</v>
      </c>
      <c r="AD470" s="142">
        <f t="shared" si="275"/>
        <v>113.71999999999998</v>
      </c>
      <c r="AE470" s="142">
        <f t="shared" si="275"/>
        <v>118.9</v>
      </c>
      <c r="AF470" s="142">
        <f t="shared" si="275"/>
        <v>125.30000000000001</v>
      </c>
    </row>
    <row r="471" spans="1:33" ht="15.6" x14ac:dyDescent="0.25">
      <c r="A471" s="157" t="s">
        <v>27</v>
      </c>
      <c r="B471" s="158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60"/>
      <c r="V471" s="160"/>
      <c r="W471" s="160"/>
      <c r="X471" s="160"/>
      <c r="Y471" s="160"/>
      <c r="Z471" s="160"/>
      <c r="AA471" s="159"/>
      <c r="AB471" s="159"/>
      <c r="AC471" s="159"/>
      <c r="AD471" s="159"/>
      <c r="AE471" s="159"/>
      <c r="AF471" s="159"/>
    </row>
    <row r="472" spans="1:33" ht="16.2" x14ac:dyDescent="0.25">
      <c r="A472" s="141" t="s">
        <v>312</v>
      </c>
      <c r="B472" s="141"/>
      <c r="C472" s="142">
        <f t="shared" ref="C472:T472" si="276">C16+C31+C45+C56+C79+C402+C415+C429+C438+C464</f>
        <v>380.11999999999995</v>
      </c>
      <c r="D472" s="142">
        <f t="shared" si="276"/>
        <v>357.09999999999997</v>
      </c>
      <c r="E472" s="142">
        <f t="shared" si="276"/>
        <v>343.8</v>
      </c>
      <c r="F472" s="142">
        <f t="shared" si="276"/>
        <v>380.3</v>
      </c>
      <c r="G472" s="142">
        <f t="shared" si="276"/>
        <v>391.20000000000005</v>
      </c>
      <c r="H472" s="142">
        <f t="shared" si="276"/>
        <v>407.5</v>
      </c>
      <c r="I472" s="142">
        <f t="shared" si="276"/>
        <v>49.1</v>
      </c>
      <c r="J472" s="142">
        <f t="shared" si="276"/>
        <v>27.904000000000003</v>
      </c>
      <c r="K472" s="142">
        <f t="shared" si="276"/>
        <v>24.404999999999998</v>
      </c>
      <c r="L472" s="142">
        <f t="shared" si="276"/>
        <v>29.728999999999999</v>
      </c>
      <c r="M472" s="142">
        <f t="shared" si="276"/>
        <v>30.459000000000003</v>
      </c>
      <c r="N472" s="142">
        <f t="shared" si="276"/>
        <v>32.78</v>
      </c>
      <c r="O472" s="142">
        <f t="shared" si="276"/>
        <v>180</v>
      </c>
      <c r="P472" s="142">
        <f t="shared" si="276"/>
        <v>140</v>
      </c>
      <c r="Q472" s="142">
        <f t="shared" si="276"/>
        <v>106</v>
      </c>
      <c r="R472" s="142">
        <f t="shared" si="276"/>
        <v>116.4</v>
      </c>
      <c r="S472" s="142">
        <f t="shared" si="276"/>
        <v>117.8</v>
      </c>
      <c r="T472" s="142">
        <f t="shared" si="276"/>
        <v>119.2</v>
      </c>
      <c r="U472" s="143">
        <f t="shared" ref="U472:Z472" si="277">AA472/O472/12*1000*1000</f>
        <v>26018.518518518518</v>
      </c>
      <c r="V472" s="143">
        <f t="shared" si="277"/>
        <v>28630.952380952382</v>
      </c>
      <c r="W472" s="143">
        <f t="shared" si="277"/>
        <v>30345.911949685538</v>
      </c>
      <c r="X472" s="143">
        <f t="shared" si="277"/>
        <v>33719.931271477661</v>
      </c>
      <c r="Y472" s="143">
        <f t="shared" si="277"/>
        <v>34592.529711375217</v>
      </c>
      <c r="Z472" s="143">
        <f t="shared" si="277"/>
        <v>35864.093959731537</v>
      </c>
      <c r="AA472" s="142">
        <f t="shared" ref="AA472:AF472" si="278">AA16+AA31+AA45+AA56+AA79+AA402+AA415+AA429+AA438+AA464</f>
        <v>56.2</v>
      </c>
      <c r="AB472" s="142">
        <f t="shared" si="278"/>
        <v>48.1</v>
      </c>
      <c r="AC472" s="142">
        <f t="shared" si="278"/>
        <v>38.6</v>
      </c>
      <c r="AD472" s="142">
        <f t="shared" si="278"/>
        <v>47.099999999999994</v>
      </c>
      <c r="AE472" s="142">
        <f t="shared" si="278"/>
        <v>48.9</v>
      </c>
      <c r="AF472" s="142">
        <f t="shared" si="278"/>
        <v>51.300000000000004</v>
      </c>
    </row>
    <row r="473" spans="1:33" ht="16.2" x14ac:dyDescent="0.25">
      <c r="A473" s="141" t="s">
        <v>313</v>
      </c>
      <c r="B473" s="141"/>
      <c r="C473" s="142">
        <f t="shared" ref="C473:N473" si="279">C20+C33+C47+C58+C68+C405+C419+C431+C441+C466</f>
        <v>640.70000000000005</v>
      </c>
      <c r="D473" s="142">
        <f t="shared" si="279"/>
        <v>719.69999999999993</v>
      </c>
      <c r="E473" s="142">
        <f t="shared" si="279"/>
        <v>739.6</v>
      </c>
      <c r="F473" s="142">
        <f t="shared" si="279"/>
        <v>767.9</v>
      </c>
      <c r="G473" s="142">
        <f t="shared" si="279"/>
        <v>806.7</v>
      </c>
      <c r="H473" s="142">
        <f t="shared" si="279"/>
        <v>836.59999999999991</v>
      </c>
      <c r="I473" s="142">
        <f t="shared" si="279"/>
        <v>23.8</v>
      </c>
      <c r="J473" s="142">
        <f t="shared" si="279"/>
        <v>15.299999999999999</v>
      </c>
      <c r="K473" s="142">
        <f t="shared" si="279"/>
        <v>9.5</v>
      </c>
      <c r="L473" s="142">
        <f t="shared" si="279"/>
        <v>9.6</v>
      </c>
      <c r="M473" s="142">
        <f t="shared" si="279"/>
        <v>8.7999999999999989</v>
      </c>
      <c r="N473" s="142">
        <f t="shared" si="279"/>
        <v>9.3000000000000007</v>
      </c>
      <c r="O473" s="142">
        <f t="shared" ref="O473:T473" si="280">O20+O33+O47+O58+O68+O405+O419+O431+O441+O466+O444</f>
        <v>189</v>
      </c>
      <c r="P473" s="142">
        <f t="shared" si="280"/>
        <v>177</v>
      </c>
      <c r="Q473" s="197">
        <f t="shared" si="280"/>
        <v>169</v>
      </c>
      <c r="R473" s="197">
        <f t="shared" si="280"/>
        <v>174.1</v>
      </c>
      <c r="S473" s="197">
        <f t="shared" si="280"/>
        <v>180.2</v>
      </c>
      <c r="T473" s="197">
        <f t="shared" si="280"/>
        <v>185.3</v>
      </c>
      <c r="U473" s="143">
        <f t="shared" ref="U473" si="281">AA473/O473/12*1000*1000</f>
        <v>16446.208112874778</v>
      </c>
      <c r="V473" s="143">
        <f t="shared" ref="V473" si="282">AB473/P473/12*1000*1000</f>
        <v>19114.877589453859</v>
      </c>
      <c r="W473" s="143">
        <f t="shared" ref="W473" si="283">AC473/Q473/12*1000*1000</f>
        <v>20216.962524654831</v>
      </c>
      <c r="X473" s="143">
        <f t="shared" ref="X473" si="284">AD473/R473/12*1000*1000</f>
        <v>20735.209649626649</v>
      </c>
      <c r="Y473" s="143">
        <f t="shared" ref="Y473" si="285">AE473/S473/12*1000*1000</f>
        <v>20810.21087680355</v>
      </c>
      <c r="Z473" s="143">
        <f t="shared" ref="Z473" si="286">AF473/T473/12*1000*1000</f>
        <v>21181.867242309767</v>
      </c>
      <c r="AA473" s="197">
        <f t="shared" ref="AA473:AF473" si="287">AA20+AA33+AA47+AA58+AA68+AA405+AA419+AA431+AA441+AA466+AA444</f>
        <v>37.299999999999997</v>
      </c>
      <c r="AB473" s="197">
        <f t="shared" si="287"/>
        <v>40.6</v>
      </c>
      <c r="AC473" s="197">
        <f t="shared" si="287"/>
        <v>41</v>
      </c>
      <c r="AD473" s="197">
        <f t="shared" si="287"/>
        <v>43.32</v>
      </c>
      <c r="AE473" s="197">
        <f t="shared" si="287"/>
        <v>45</v>
      </c>
      <c r="AF473" s="197">
        <f t="shared" si="287"/>
        <v>47.1</v>
      </c>
    </row>
    <row r="474" spans="1:33" ht="32.4" x14ac:dyDescent="0.25">
      <c r="A474" s="141" t="s">
        <v>330</v>
      </c>
      <c r="B474" s="141"/>
      <c r="C474" s="142">
        <f>C470/C468*100</f>
        <v>21.589067188439596</v>
      </c>
      <c r="D474" s="142">
        <f t="shared" ref="D474:S474" si="288">D470/D468*100</f>
        <v>16.555787873027938</v>
      </c>
      <c r="E474" s="142">
        <f t="shared" si="288"/>
        <v>12.9153564664129</v>
      </c>
      <c r="F474" s="142">
        <f t="shared" si="288"/>
        <v>13.080414188147168</v>
      </c>
      <c r="G474" s="142">
        <f t="shared" si="288"/>
        <v>13.207354007592887</v>
      </c>
      <c r="H474" s="142">
        <f t="shared" si="288"/>
        <v>13.291688356758632</v>
      </c>
      <c r="I474" s="142" t="e">
        <f>I470/I468*100</f>
        <v>#VALUE!</v>
      </c>
      <c r="J474" s="142" t="e">
        <f t="shared" si="288"/>
        <v>#VALUE!</v>
      </c>
      <c r="K474" s="142" t="e">
        <f t="shared" si="288"/>
        <v>#VALUE!</v>
      </c>
      <c r="L474" s="142" t="e">
        <f t="shared" si="288"/>
        <v>#VALUE!</v>
      </c>
      <c r="M474" s="142" t="e">
        <f t="shared" si="288"/>
        <v>#VALUE!</v>
      </c>
      <c r="N474" s="142" t="e">
        <f t="shared" si="288"/>
        <v>#VALUE!</v>
      </c>
      <c r="O474" s="142">
        <f t="shared" si="288"/>
        <v>10.3834235234263</v>
      </c>
      <c r="P474" s="142">
        <f t="shared" si="288"/>
        <v>9.3474594389148855</v>
      </c>
      <c r="Q474" s="142">
        <f t="shared" si="288"/>
        <v>8.4554544806783358</v>
      </c>
      <c r="R474" s="142">
        <f t="shared" si="288"/>
        <v>8.8232507461272451</v>
      </c>
      <c r="S474" s="142">
        <f t="shared" si="288"/>
        <v>8.9849384058827688</v>
      </c>
      <c r="T474" s="142">
        <f>T470/T468*100</f>
        <v>9.1246045611218651</v>
      </c>
      <c r="U474" s="143"/>
      <c r="V474" s="143"/>
      <c r="W474" s="143"/>
      <c r="X474" s="143"/>
      <c r="Y474" s="143"/>
      <c r="Z474" s="143"/>
      <c r="AA474" s="142"/>
      <c r="AB474" s="142"/>
      <c r="AC474" s="142"/>
      <c r="AD474" s="142"/>
      <c r="AE474" s="142"/>
      <c r="AF474" s="142"/>
    </row>
    <row r="475" spans="1:33" ht="16.2" x14ac:dyDescent="0.25">
      <c r="A475" s="141" t="s">
        <v>315</v>
      </c>
      <c r="B475" s="141"/>
      <c r="C475" s="142">
        <f t="shared" ref="C475:S475" si="289">C473/C468*100</f>
        <v>9.7786636792927979</v>
      </c>
      <c r="D475" s="142">
        <f t="shared" si="289"/>
        <v>8.5499429766204127</v>
      </c>
      <c r="E475" s="142">
        <f t="shared" si="289"/>
        <v>6.8001691767345207</v>
      </c>
      <c r="F475" s="142">
        <f t="shared" si="289"/>
        <v>6.7671293236395673</v>
      </c>
      <c r="G475" s="142">
        <f t="shared" si="289"/>
        <v>6.8822249712067576</v>
      </c>
      <c r="H475" s="142">
        <f t="shared" si="289"/>
        <v>6.9127355957132108</v>
      </c>
      <c r="I475" s="142" t="e">
        <f t="shared" si="289"/>
        <v>#VALUE!</v>
      </c>
      <c r="J475" s="142" t="e">
        <f t="shared" si="289"/>
        <v>#VALUE!</v>
      </c>
      <c r="K475" s="142" t="e">
        <f t="shared" si="289"/>
        <v>#VALUE!</v>
      </c>
      <c r="L475" s="142" t="e">
        <f t="shared" si="289"/>
        <v>#VALUE!</v>
      </c>
      <c r="M475" s="142" t="e">
        <f t="shared" si="289"/>
        <v>#VALUE!</v>
      </c>
      <c r="N475" s="142" t="e">
        <f t="shared" si="289"/>
        <v>#VALUE!</v>
      </c>
      <c r="O475" s="142">
        <f t="shared" si="289"/>
        <v>4.3707506590814491</v>
      </c>
      <c r="P475" s="142">
        <f t="shared" si="289"/>
        <v>4.2045751478727693</v>
      </c>
      <c r="Q475" s="142">
        <f t="shared" si="289"/>
        <v>4.0139657506590982</v>
      </c>
      <c r="R475" s="142">
        <f t="shared" si="289"/>
        <v>4.1238334359751772</v>
      </c>
      <c r="S475" s="142">
        <f t="shared" si="289"/>
        <v>4.2607523703686185</v>
      </c>
      <c r="T475" s="142">
        <f>T473/T468*100</f>
        <v>4.3746163652674825</v>
      </c>
      <c r="U475" s="143"/>
      <c r="V475" s="143"/>
      <c r="W475" s="143"/>
      <c r="X475" s="143"/>
      <c r="Y475" s="143"/>
      <c r="Z475" s="143"/>
      <c r="AA475" s="142"/>
      <c r="AB475" s="142"/>
      <c r="AC475" s="142"/>
      <c r="AD475" s="142"/>
      <c r="AE475" s="142"/>
      <c r="AF475" s="142"/>
    </row>
    <row r="476" spans="1:33" ht="16.2" x14ac:dyDescent="0.25">
      <c r="A476" s="141"/>
      <c r="B476" s="141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3"/>
      <c r="V476" s="143"/>
      <c r="W476" s="143"/>
      <c r="X476" s="143"/>
      <c r="Y476" s="143"/>
      <c r="Z476" s="143"/>
      <c r="AA476" s="142"/>
      <c r="AB476" s="142"/>
      <c r="AC476" s="142"/>
      <c r="AD476" s="142"/>
      <c r="AE476" s="142"/>
      <c r="AF476" s="142"/>
    </row>
    <row r="477" spans="1:33" ht="16.2" x14ac:dyDescent="0.25">
      <c r="A477" s="141" t="s">
        <v>317</v>
      </c>
      <c r="B477" s="141"/>
      <c r="C477" s="142">
        <f t="shared" ref="C477:T477" si="290">SUM(C479:C481)</f>
        <v>0</v>
      </c>
      <c r="D477" s="142">
        <f t="shared" si="290"/>
        <v>0</v>
      </c>
      <c r="E477" s="142">
        <f t="shared" si="290"/>
        <v>0</v>
      </c>
      <c r="F477" s="142">
        <f t="shared" si="290"/>
        <v>0</v>
      </c>
      <c r="G477" s="142">
        <f t="shared" si="290"/>
        <v>0</v>
      </c>
      <c r="H477" s="142">
        <f t="shared" si="290"/>
        <v>0</v>
      </c>
      <c r="I477" s="142">
        <f t="shared" si="290"/>
        <v>0</v>
      </c>
      <c r="J477" s="142">
        <f t="shared" si="290"/>
        <v>0</v>
      </c>
      <c r="K477" s="142">
        <f t="shared" si="290"/>
        <v>0</v>
      </c>
      <c r="L477" s="142">
        <f t="shared" si="290"/>
        <v>0</v>
      </c>
      <c r="M477" s="142">
        <f t="shared" si="290"/>
        <v>0</v>
      </c>
      <c r="N477" s="142">
        <f t="shared" si="290"/>
        <v>0</v>
      </c>
      <c r="O477" s="143">
        <f>SUM(O479:O481)</f>
        <v>1871.2999999999997</v>
      </c>
      <c r="P477" s="143">
        <f t="shared" si="290"/>
        <v>1899.8</v>
      </c>
      <c r="Q477" s="143">
        <f t="shared" si="290"/>
        <v>1896.8999999999999</v>
      </c>
      <c r="R477" s="143">
        <f t="shared" si="290"/>
        <v>1891.8999999999999</v>
      </c>
      <c r="S477" s="143">
        <f t="shared" si="290"/>
        <v>1891.8999999999999</v>
      </c>
      <c r="T477" s="143">
        <f t="shared" si="290"/>
        <v>1891.8999999999999</v>
      </c>
      <c r="U477" s="143">
        <f>AA477/O477/12*1000*1000</f>
        <v>36961.826893959638</v>
      </c>
      <c r="V477" s="143">
        <f t="shared" ref="V477:Z477" si="291">AB477/P477/12*1000*1000</f>
        <v>42140.400743937957</v>
      </c>
      <c r="W477" s="143">
        <f t="shared" si="291"/>
        <v>48021.333052172849</v>
      </c>
      <c r="X477" s="143">
        <f t="shared" si="291"/>
        <v>50125.975650580549</v>
      </c>
      <c r="Y477" s="143">
        <f t="shared" si="291"/>
        <v>52130.133727998313</v>
      </c>
      <c r="Z477" s="143">
        <f t="shared" si="291"/>
        <v>54213.577179907326</v>
      </c>
      <c r="AA477" s="142">
        <f t="shared" ref="AA477:AF477" si="292">SUM(AA479:AA481)</f>
        <v>830</v>
      </c>
      <c r="AB477" s="142">
        <f t="shared" si="292"/>
        <v>960.7</v>
      </c>
      <c r="AC477" s="142">
        <f t="shared" si="292"/>
        <v>1093.1000000000001</v>
      </c>
      <c r="AD477" s="142">
        <f t="shared" si="292"/>
        <v>1138</v>
      </c>
      <c r="AE477" s="142">
        <f t="shared" si="292"/>
        <v>1183.5</v>
      </c>
      <c r="AF477" s="142">
        <f t="shared" si="292"/>
        <v>1230.8</v>
      </c>
    </row>
    <row r="478" spans="1:33" ht="15.6" x14ac:dyDescent="0.25">
      <c r="A478" s="157" t="s">
        <v>27</v>
      </c>
      <c r="B478" s="158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60"/>
      <c r="V478" s="160"/>
      <c r="W478" s="160"/>
      <c r="X478" s="160"/>
      <c r="Y478" s="160"/>
      <c r="Z478" s="160"/>
      <c r="AA478" s="159"/>
      <c r="AB478" s="159"/>
      <c r="AC478" s="159"/>
      <c r="AD478" s="159"/>
      <c r="AE478" s="159"/>
      <c r="AF478" s="159"/>
    </row>
    <row r="479" spans="1:33" ht="16.2" x14ac:dyDescent="0.25">
      <c r="A479" s="141" t="s">
        <v>318</v>
      </c>
      <c r="B479" s="141"/>
      <c r="C479" s="142">
        <f t="shared" ref="C479:T479" si="293">C459+C458</f>
        <v>0</v>
      </c>
      <c r="D479" s="142">
        <f t="shared" si="293"/>
        <v>0</v>
      </c>
      <c r="E479" s="142">
        <f t="shared" si="293"/>
        <v>0</v>
      </c>
      <c r="F479" s="142">
        <f t="shared" si="293"/>
        <v>0</v>
      </c>
      <c r="G479" s="142">
        <f t="shared" si="293"/>
        <v>0</v>
      </c>
      <c r="H479" s="142">
        <f t="shared" si="293"/>
        <v>0</v>
      </c>
      <c r="I479" s="142">
        <f t="shared" si="293"/>
        <v>0</v>
      </c>
      <c r="J479" s="142">
        <f t="shared" si="293"/>
        <v>0</v>
      </c>
      <c r="K479" s="142">
        <f t="shared" si="293"/>
        <v>0</v>
      </c>
      <c r="L479" s="142">
        <f t="shared" si="293"/>
        <v>0</v>
      </c>
      <c r="M479" s="142">
        <f t="shared" si="293"/>
        <v>0</v>
      </c>
      <c r="N479" s="142">
        <f t="shared" si="293"/>
        <v>0</v>
      </c>
      <c r="O479" s="142">
        <f t="shared" si="293"/>
        <v>1259.8999999999999</v>
      </c>
      <c r="P479" s="142">
        <f t="shared" si="293"/>
        <v>1282.7</v>
      </c>
      <c r="Q479" s="142">
        <f t="shared" si="293"/>
        <v>1274.5999999999999</v>
      </c>
      <c r="R479" s="142">
        <f t="shared" si="293"/>
        <v>1269.5999999999999</v>
      </c>
      <c r="S479" s="142">
        <f>S459+S458</f>
        <v>1269.5999999999999</v>
      </c>
      <c r="T479" s="142">
        <f t="shared" si="293"/>
        <v>1269.5999999999999</v>
      </c>
      <c r="U479" s="143">
        <f t="shared" ref="U479:Z481" si="294">AA479/O479/12*1000*1000</f>
        <v>36682.805513665109</v>
      </c>
      <c r="V479" s="143">
        <f t="shared" si="294"/>
        <v>41182.661573243939</v>
      </c>
      <c r="W479" s="143">
        <f t="shared" si="294"/>
        <v>47152.047701239615</v>
      </c>
      <c r="X479" s="143">
        <f t="shared" si="294"/>
        <v>49175.593362738931</v>
      </c>
      <c r="Y479" s="143">
        <f t="shared" si="294"/>
        <v>51144.717496324294</v>
      </c>
      <c r="Z479" s="143">
        <f t="shared" si="294"/>
        <v>53186.042848141151</v>
      </c>
      <c r="AA479" s="197">
        <f t="shared" ref="AA479:AF479" si="295">AA459+AA458</f>
        <v>554.6</v>
      </c>
      <c r="AB479" s="197">
        <f t="shared" si="295"/>
        <v>633.90000000000009</v>
      </c>
      <c r="AC479" s="197">
        <f t="shared" si="295"/>
        <v>721.2</v>
      </c>
      <c r="AD479" s="197">
        <f t="shared" si="295"/>
        <v>749.2</v>
      </c>
      <c r="AE479" s="197">
        <f t="shared" si="295"/>
        <v>779.19999999999993</v>
      </c>
      <c r="AF479" s="197">
        <f t="shared" si="295"/>
        <v>810.3</v>
      </c>
    </row>
    <row r="480" spans="1:33" ht="16.2" x14ac:dyDescent="0.25">
      <c r="A480" s="141" t="s">
        <v>320</v>
      </c>
      <c r="B480" s="141"/>
      <c r="C480" s="142">
        <f t="shared" ref="C480:T480" si="296">C461+C411</f>
        <v>0</v>
      </c>
      <c r="D480" s="142">
        <f t="shared" si="296"/>
        <v>0</v>
      </c>
      <c r="E480" s="142">
        <f t="shared" si="296"/>
        <v>0</v>
      </c>
      <c r="F480" s="142">
        <f t="shared" si="296"/>
        <v>0</v>
      </c>
      <c r="G480" s="142">
        <f t="shared" si="296"/>
        <v>0</v>
      </c>
      <c r="H480" s="142">
        <f t="shared" si="296"/>
        <v>0</v>
      </c>
      <c r="I480" s="142">
        <f t="shared" si="296"/>
        <v>0</v>
      </c>
      <c r="J480" s="142">
        <f t="shared" si="296"/>
        <v>0</v>
      </c>
      <c r="K480" s="142">
        <f t="shared" si="296"/>
        <v>0</v>
      </c>
      <c r="L480" s="142">
        <f t="shared" si="296"/>
        <v>0</v>
      </c>
      <c r="M480" s="142">
        <f t="shared" si="296"/>
        <v>0</v>
      </c>
      <c r="N480" s="142">
        <f t="shared" si="296"/>
        <v>0</v>
      </c>
      <c r="O480" s="142">
        <f t="shared" si="296"/>
        <v>284.39999999999998</v>
      </c>
      <c r="P480" s="142">
        <f t="shared" si="296"/>
        <v>291.89999999999998</v>
      </c>
      <c r="Q480" s="142">
        <f t="shared" si="296"/>
        <v>297.10000000000002</v>
      </c>
      <c r="R480" s="142">
        <f t="shared" si="296"/>
        <v>297.10000000000002</v>
      </c>
      <c r="S480" s="142">
        <f t="shared" si="296"/>
        <v>297.10000000000002</v>
      </c>
      <c r="T480" s="142">
        <f t="shared" si="296"/>
        <v>297.10000000000002</v>
      </c>
      <c r="U480" s="143">
        <f>AA480/O480/12*1000*1000</f>
        <v>32524.613220815751</v>
      </c>
      <c r="V480" s="143">
        <f t="shared" si="294"/>
        <v>36485.097636176783</v>
      </c>
      <c r="W480" s="143">
        <f t="shared" si="294"/>
        <v>41372.153034892857</v>
      </c>
      <c r="X480" s="143">
        <f t="shared" si="294"/>
        <v>43027.039156288556</v>
      </c>
      <c r="Y480" s="143">
        <f t="shared" si="294"/>
        <v>44738.023112307863</v>
      </c>
      <c r="Z480" s="143">
        <f t="shared" si="294"/>
        <v>46533.153820262538</v>
      </c>
      <c r="AA480" s="142">
        <f t="shared" ref="AA480:AF480" si="297">AA461+AA411</f>
        <v>111</v>
      </c>
      <c r="AB480" s="142">
        <f t="shared" si="297"/>
        <v>127.8</v>
      </c>
      <c r="AC480" s="142">
        <f t="shared" si="297"/>
        <v>147.5</v>
      </c>
      <c r="AD480" s="142">
        <f t="shared" si="297"/>
        <v>153.4</v>
      </c>
      <c r="AE480" s="142">
        <f t="shared" si="297"/>
        <v>159.5</v>
      </c>
      <c r="AF480" s="142">
        <f t="shared" si="297"/>
        <v>165.9</v>
      </c>
    </row>
    <row r="481" spans="1:32" ht="16.2" x14ac:dyDescent="0.25">
      <c r="A481" s="141" t="s">
        <v>319</v>
      </c>
      <c r="B481" s="141"/>
      <c r="C481" s="142">
        <f t="shared" ref="C481:T481" si="298">C462</f>
        <v>0</v>
      </c>
      <c r="D481" s="142">
        <f t="shared" si="298"/>
        <v>0</v>
      </c>
      <c r="E481" s="142">
        <f t="shared" si="298"/>
        <v>0</v>
      </c>
      <c r="F481" s="142">
        <f t="shared" si="298"/>
        <v>0</v>
      </c>
      <c r="G481" s="142">
        <f t="shared" si="298"/>
        <v>0</v>
      </c>
      <c r="H481" s="142">
        <f t="shared" si="298"/>
        <v>0</v>
      </c>
      <c r="I481" s="142">
        <f t="shared" si="298"/>
        <v>0</v>
      </c>
      <c r="J481" s="142">
        <f t="shared" si="298"/>
        <v>0</v>
      </c>
      <c r="K481" s="142">
        <f t="shared" si="298"/>
        <v>0</v>
      </c>
      <c r="L481" s="142">
        <f t="shared" si="298"/>
        <v>0</v>
      </c>
      <c r="M481" s="142">
        <f t="shared" si="298"/>
        <v>0</v>
      </c>
      <c r="N481" s="142">
        <f t="shared" si="298"/>
        <v>0</v>
      </c>
      <c r="O481" s="142">
        <f t="shared" si="298"/>
        <v>327</v>
      </c>
      <c r="P481" s="142">
        <f t="shared" si="298"/>
        <v>325.2</v>
      </c>
      <c r="Q481" s="197">
        <f t="shared" si="298"/>
        <v>325.2</v>
      </c>
      <c r="R481" s="197">
        <f t="shared" si="298"/>
        <v>325.2</v>
      </c>
      <c r="S481" s="197">
        <f t="shared" si="298"/>
        <v>325.2</v>
      </c>
      <c r="T481" s="197">
        <f t="shared" si="298"/>
        <v>325.2</v>
      </c>
      <c r="U481" s="143">
        <f>AA481/O481/12*1000*1000</f>
        <v>41896.024464831811</v>
      </c>
      <c r="V481" s="143">
        <f t="shared" si="294"/>
        <v>50994.259942599427</v>
      </c>
      <c r="W481" s="143">
        <f t="shared" si="294"/>
        <v>57503.075030750311</v>
      </c>
      <c r="X481" s="143">
        <f t="shared" si="294"/>
        <v>60321.853218532189</v>
      </c>
      <c r="Y481" s="143">
        <f t="shared" si="294"/>
        <v>62730.627306273054</v>
      </c>
      <c r="Z481" s="143">
        <f t="shared" si="294"/>
        <v>65241.902419024198</v>
      </c>
      <c r="AA481" s="197">
        <f t="shared" ref="AA481:AF481" si="299">AA462</f>
        <v>164.4</v>
      </c>
      <c r="AB481" s="197">
        <f t="shared" si="299"/>
        <v>199</v>
      </c>
      <c r="AC481" s="197">
        <f t="shared" si="299"/>
        <v>224.4</v>
      </c>
      <c r="AD481" s="197">
        <f t="shared" si="299"/>
        <v>235.4</v>
      </c>
      <c r="AE481" s="197">
        <f t="shared" si="299"/>
        <v>244.8</v>
      </c>
      <c r="AF481" s="197">
        <f t="shared" si="299"/>
        <v>254.6</v>
      </c>
    </row>
    <row r="482" spans="1:32" ht="16.2" x14ac:dyDescent="0.25">
      <c r="A482" s="141"/>
      <c r="B482" s="141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3"/>
      <c r="V482" s="143"/>
      <c r="W482" s="143"/>
      <c r="X482" s="143"/>
      <c r="Y482" s="143"/>
      <c r="Z482" s="143"/>
      <c r="AA482" s="142"/>
      <c r="AB482" s="142"/>
      <c r="AC482" s="142"/>
      <c r="AD482" s="142"/>
      <c r="AE482" s="142"/>
      <c r="AF482" s="142"/>
    </row>
    <row r="483" spans="1:32" ht="15.6" x14ac:dyDescent="0.25">
      <c r="A483" s="138" t="s">
        <v>316</v>
      </c>
      <c r="B483" s="138"/>
      <c r="C483" s="139">
        <f t="shared" ref="C483:T483" si="300">C469+C470</f>
        <v>6552.02</v>
      </c>
      <c r="D483" s="139">
        <f t="shared" si="300"/>
        <v>8417.6</v>
      </c>
      <c r="E483" s="139">
        <f t="shared" si="300"/>
        <v>10876.2</v>
      </c>
      <c r="F483" s="139">
        <f t="shared" si="300"/>
        <v>11347.5</v>
      </c>
      <c r="G483" s="139">
        <f t="shared" si="300"/>
        <v>11721.5</v>
      </c>
      <c r="H483" s="139">
        <f t="shared" si="300"/>
        <v>12102.3</v>
      </c>
      <c r="I483" s="139">
        <f>I469+I470</f>
        <v>272.89999999999998</v>
      </c>
      <c r="J483" s="139">
        <f t="shared" si="300"/>
        <v>248.60399999999998</v>
      </c>
      <c r="K483" s="139">
        <f t="shared" si="300"/>
        <v>238.70500000000001</v>
      </c>
      <c r="L483" s="139">
        <f t="shared" si="300"/>
        <v>257.029</v>
      </c>
      <c r="M483" s="139">
        <f t="shared" si="300"/>
        <v>272.05900000000003</v>
      </c>
      <c r="N483" s="139">
        <f t="shared" si="300"/>
        <v>291.08</v>
      </c>
      <c r="O483" s="139">
        <f>O469+O470</f>
        <v>4324.2</v>
      </c>
      <c r="P483" s="139">
        <f t="shared" si="300"/>
        <v>4209.7000000000007</v>
      </c>
      <c r="Q483" s="139">
        <f t="shared" si="300"/>
        <v>4210.3</v>
      </c>
      <c r="R483" s="139">
        <f t="shared" si="300"/>
        <v>4221.8</v>
      </c>
      <c r="S483" s="139">
        <f t="shared" si="300"/>
        <v>4229.3</v>
      </c>
      <c r="T483" s="139">
        <f t="shared" si="300"/>
        <v>4235.8</v>
      </c>
      <c r="U483" s="140">
        <f t="shared" ref="U483:Z483" si="301">AA483/O483/12*1000*1000</f>
        <v>43699.7980358602</v>
      </c>
      <c r="V483" s="140">
        <f t="shared" si="301"/>
        <v>51452.597572273553</v>
      </c>
      <c r="W483" s="140">
        <f t="shared" si="301"/>
        <v>55692.785153868681</v>
      </c>
      <c r="X483" s="140">
        <f t="shared" si="301"/>
        <v>58050.27871208173</v>
      </c>
      <c r="Y483" s="140">
        <f t="shared" si="301"/>
        <v>60041.456821065745</v>
      </c>
      <c r="Z483" s="140">
        <f t="shared" si="301"/>
        <v>62144.891952720463</v>
      </c>
      <c r="AA483" s="139">
        <f>AA469+AA470</f>
        <v>2267.6</v>
      </c>
      <c r="AB483" s="139">
        <f t="shared" ref="AB483:AF483" si="302">AB469+AB470</f>
        <v>2599.1999999999998</v>
      </c>
      <c r="AC483" s="139">
        <f t="shared" si="302"/>
        <v>2813.7999999999997</v>
      </c>
      <c r="AD483" s="139">
        <f t="shared" si="302"/>
        <v>2940.9199999999996</v>
      </c>
      <c r="AE483" s="139">
        <f t="shared" si="302"/>
        <v>3047.2000000000003</v>
      </c>
      <c r="AF483" s="139">
        <f t="shared" si="302"/>
        <v>3158.8</v>
      </c>
    </row>
    <row r="484" spans="1:32" ht="15.6" x14ac:dyDescent="0.3">
      <c r="A484" s="280"/>
      <c r="B484" s="280"/>
      <c r="C484" s="281"/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281"/>
      <c r="T484" s="281"/>
      <c r="U484" s="163"/>
      <c r="V484" s="163"/>
      <c r="W484" s="163"/>
      <c r="X484" s="163"/>
      <c r="Y484" s="163"/>
      <c r="Z484" s="163"/>
      <c r="AA484" s="281"/>
      <c r="AB484" s="281"/>
      <c r="AC484" s="281"/>
      <c r="AD484" s="281"/>
      <c r="AE484" s="281"/>
      <c r="AF484" s="281"/>
    </row>
    <row r="485" spans="1:32" ht="15.6" x14ac:dyDescent="0.3">
      <c r="A485" s="282" t="s">
        <v>492</v>
      </c>
      <c r="B485" s="280"/>
      <c r="C485" s="283">
        <f>C479+C460</f>
        <v>0</v>
      </c>
      <c r="D485" s="283">
        <f t="shared" ref="D485:AF485" si="303">D479+D460</f>
        <v>0</v>
      </c>
      <c r="E485" s="283">
        <f t="shared" si="303"/>
        <v>0</v>
      </c>
      <c r="F485" s="283">
        <f t="shared" si="303"/>
        <v>0</v>
      </c>
      <c r="G485" s="283">
        <f t="shared" si="303"/>
        <v>0</v>
      </c>
      <c r="H485" s="283">
        <f t="shared" si="303"/>
        <v>0</v>
      </c>
      <c r="I485" s="283">
        <f t="shared" si="303"/>
        <v>0</v>
      </c>
      <c r="J485" s="283">
        <f t="shared" si="303"/>
        <v>0</v>
      </c>
      <c r="K485" s="283">
        <f t="shared" si="303"/>
        <v>0</v>
      </c>
      <c r="L485" s="283">
        <f t="shared" si="303"/>
        <v>0</v>
      </c>
      <c r="M485" s="283">
        <f t="shared" si="303"/>
        <v>0</v>
      </c>
      <c r="N485" s="283">
        <f t="shared" si="303"/>
        <v>0</v>
      </c>
      <c r="O485" s="283">
        <f t="shared" si="303"/>
        <v>1363.8</v>
      </c>
      <c r="P485" s="283">
        <f t="shared" si="303"/>
        <v>1379.1000000000001</v>
      </c>
      <c r="Q485" s="283">
        <f t="shared" si="303"/>
        <v>1371</v>
      </c>
      <c r="R485" s="283">
        <f t="shared" si="303"/>
        <v>1366</v>
      </c>
      <c r="S485" s="283">
        <f t="shared" si="303"/>
        <v>1366</v>
      </c>
      <c r="T485" s="283">
        <f t="shared" si="303"/>
        <v>1366</v>
      </c>
      <c r="U485" s="163">
        <f t="shared" ref="U485" si="304">AA485/O485/12*1000*1000</f>
        <v>36967.786087891676</v>
      </c>
      <c r="V485" s="163">
        <f t="shared" ref="V485" si="305">AB485/P485/12*1000*1000</f>
        <v>41319.217847388398</v>
      </c>
      <c r="W485" s="163">
        <f t="shared" ref="W485" si="306">AC485/Q485/12*1000*1000</f>
        <v>47027.716994894239</v>
      </c>
      <c r="X485" s="163">
        <f t="shared" ref="X485" si="307">AD485/R485/12*1000*1000</f>
        <v>49066.617862371902</v>
      </c>
      <c r="Y485" s="163">
        <f t="shared" ref="Y485" si="308">AE485/S485/12*1000*1000</f>
        <v>51030.990727183984</v>
      </c>
      <c r="Z485" s="163">
        <f t="shared" ref="Z485" si="309">AF485/T485/12*1000*1000</f>
        <v>53068.570034163007</v>
      </c>
      <c r="AA485" s="283">
        <f t="shared" si="303"/>
        <v>605</v>
      </c>
      <c r="AB485" s="283">
        <f t="shared" si="303"/>
        <v>683.80000000000007</v>
      </c>
      <c r="AC485" s="283">
        <f t="shared" si="303"/>
        <v>773.7</v>
      </c>
      <c r="AD485" s="283">
        <f t="shared" si="303"/>
        <v>804.30000000000007</v>
      </c>
      <c r="AE485" s="283">
        <f t="shared" si="303"/>
        <v>836.49999999999989</v>
      </c>
      <c r="AF485" s="283">
        <f t="shared" si="303"/>
        <v>869.9</v>
      </c>
    </row>
    <row r="486" spans="1:32" ht="15.6" x14ac:dyDescent="0.3">
      <c r="A486" s="280"/>
      <c r="B486" s="280"/>
      <c r="C486" s="281"/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281"/>
      <c r="T486" s="281"/>
      <c r="U486" s="163"/>
      <c r="V486" s="163"/>
      <c r="W486" s="163"/>
      <c r="X486" s="163"/>
      <c r="Y486" s="163"/>
      <c r="Z486" s="163"/>
      <c r="AA486" s="281"/>
      <c r="AB486" s="281"/>
      <c r="AC486" s="281"/>
      <c r="AD486" s="281"/>
      <c r="AE486" s="281"/>
      <c r="AF486" s="281"/>
    </row>
    <row r="487" spans="1:32" ht="15.6" x14ac:dyDescent="0.25">
      <c r="A487" s="279"/>
      <c r="B487" s="279"/>
      <c r="C487" s="217"/>
      <c r="D487" s="217"/>
      <c r="E487" s="217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163"/>
      <c r="V487" s="163"/>
      <c r="W487" s="163"/>
      <c r="X487" s="163"/>
      <c r="Y487" s="163"/>
      <c r="Z487" s="163"/>
      <c r="AA487" s="217"/>
      <c r="AB487" s="217"/>
      <c r="AC487" s="217"/>
      <c r="AD487" s="217"/>
      <c r="AE487" s="217"/>
      <c r="AF487" s="217"/>
    </row>
    <row r="488" spans="1:32" ht="15.6" x14ac:dyDescent="0.25">
      <c r="A488" s="279"/>
      <c r="B488" s="279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163"/>
      <c r="V488" s="163"/>
      <c r="W488" s="163"/>
      <c r="X488" s="163"/>
      <c r="Y488" s="163"/>
      <c r="Z488" s="163"/>
      <c r="AA488" s="217"/>
      <c r="AB488" s="217"/>
      <c r="AC488" s="217"/>
      <c r="AD488" s="217"/>
      <c r="AE488" s="217"/>
      <c r="AF488" s="217"/>
    </row>
    <row r="489" spans="1:32" ht="15.6" x14ac:dyDescent="0.25">
      <c r="A489" s="161"/>
      <c r="B489" s="161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3"/>
      <c r="V489" s="163"/>
      <c r="W489" s="163"/>
      <c r="X489" s="163"/>
      <c r="Y489" s="163"/>
      <c r="Z489" s="163"/>
      <c r="AA489" s="162"/>
      <c r="AB489" s="162"/>
      <c r="AC489" s="162"/>
      <c r="AD489" s="162"/>
      <c r="AE489" s="162"/>
      <c r="AF489" s="162"/>
    </row>
    <row r="490" spans="1:32" ht="15.6" x14ac:dyDescent="0.25">
      <c r="A490" s="161"/>
      <c r="B490" s="161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212"/>
      <c r="P490" s="162"/>
      <c r="Q490" s="162"/>
      <c r="R490" s="162"/>
      <c r="S490" s="162"/>
      <c r="T490" s="162"/>
      <c r="U490" s="163"/>
      <c r="V490" s="163"/>
      <c r="W490" s="163"/>
      <c r="X490" s="163"/>
      <c r="Y490" s="163"/>
      <c r="Z490" s="163"/>
      <c r="AA490" s="162"/>
      <c r="AB490" s="162"/>
      <c r="AC490" s="162"/>
      <c r="AD490" s="162"/>
      <c r="AE490" s="162"/>
      <c r="AF490" s="162"/>
    </row>
    <row r="491" spans="1:32" ht="15.6" x14ac:dyDescent="0.25">
      <c r="A491" s="161"/>
      <c r="B491" s="161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3"/>
      <c r="V491" s="163"/>
      <c r="W491" s="163"/>
      <c r="X491" s="163"/>
      <c r="Y491" s="163"/>
      <c r="Z491" s="163"/>
      <c r="AA491" s="162"/>
      <c r="AB491" s="162"/>
      <c r="AC491" s="162"/>
      <c r="AD491" s="162"/>
      <c r="AE491" s="162"/>
      <c r="AF491" s="162"/>
    </row>
    <row r="492" spans="1:32" ht="15.6" x14ac:dyDescent="0.25">
      <c r="A492" s="161"/>
      <c r="B492" s="161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x14ac:dyDescent="0.25">
      <c r="A493" s="161"/>
      <c r="B493" s="161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</row>
    <row r="495" spans="1:32" x14ac:dyDescent="0.25">
      <c r="I495" s="165"/>
      <c r="J495" s="165"/>
      <c r="K495" s="165"/>
      <c r="L495" s="165"/>
      <c r="M495" s="165"/>
      <c r="N495" s="165"/>
    </row>
    <row r="496" spans="1:32" s="85" customFormat="1" x14ac:dyDescent="0.25">
      <c r="A496" s="166" t="s">
        <v>408</v>
      </c>
      <c r="B496" s="161"/>
      <c r="C496" s="115"/>
      <c r="D496" s="115"/>
      <c r="E496" s="115"/>
      <c r="F496" s="115"/>
      <c r="G496" s="115"/>
      <c r="H496" s="115"/>
      <c r="I496" s="227">
        <f>SUM(I33)</f>
        <v>1.5</v>
      </c>
      <c r="J496" s="227">
        <v>0</v>
      </c>
      <c r="K496" s="227">
        <v>0</v>
      </c>
      <c r="L496" s="227">
        <v>0</v>
      </c>
      <c r="M496" s="227">
        <v>0</v>
      </c>
      <c r="N496" s="227">
        <v>0</v>
      </c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</row>
    <row r="497" spans="1:32" s="26" customFormat="1" x14ac:dyDescent="0.25">
      <c r="A497" s="340" t="s">
        <v>409</v>
      </c>
      <c r="B497" s="167"/>
      <c r="C497" s="123"/>
      <c r="D497" s="123"/>
      <c r="E497" s="123"/>
      <c r="F497" s="123"/>
      <c r="G497" s="123"/>
      <c r="H497" s="123"/>
      <c r="I497" s="338">
        <f>SUM(I16+I20+I25+I73+I433)</f>
        <v>197.8</v>
      </c>
      <c r="J497" s="338">
        <f>SUM(J17+J18+J19+J22+J26+J34+J59+J403+J406+J439+J442)</f>
        <v>43.6</v>
      </c>
      <c r="K497" s="338">
        <f>SUM(K17+K18+K19+K22+K26+K34+K59+K403+K406+K439+K442)</f>
        <v>33.899999999999991</v>
      </c>
      <c r="L497" s="338">
        <f>SUM(L17+L18+L19+L22+L26+L34+L59+L403+L406+L439+L442)</f>
        <v>39.323999999999998</v>
      </c>
      <c r="M497" s="338">
        <f>SUM(M17+M18+M19+M22+M26+M34+M59+M403+M406+M439+M442)</f>
        <v>39.253000000000007</v>
      </c>
      <c r="N497" s="338">
        <f>SUM(N17+N18+N19+N22+N26+N34+N59+N403+N406+N439+N442)</f>
        <v>42.073999999999998</v>
      </c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</row>
    <row r="498" spans="1:32" x14ac:dyDescent="0.25">
      <c r="A498" s="341"/>
      <c r="I498" s="339"/>
      <c r="J498" s="339"/>
      <c r="K498" s="339"/>
      <c r="L498" s="339"/>
      <c r="M498" s="339"/>
      <c r="N498" s="339"/>
    </row>
    <row r="499" spans="1:32" x14ac:dyDescent="0.25">
      <c r="A499" s="168" t="s">
        <v>422</v>
      </c>
      <c r="I499" s="169">
        <f t="shared" ref="I499:N499" si="310">SUM(I497+I496)</f>
        <v>199.3</v>
      </c>
      <c r="J499" s="169">
        <f t="shared" si="310"/>
        <v>43.6</v>
      </c>
      <c r="K499" s="169">
        <f t="shared" si="310"/>
        <v>33.899999999999991</v>
      </c>
      <c r="L499" s="169">
        <f t="shared" si="310"/>
        <v>39.323999999999998</v>
      </c>
      <c r="M499" s="169">
        <f t="shared" si="310"/>
        <v>39.253000000000007</v>
      </c>
      <c r="N499" s="169">
        <f t="shared" si="310"/>
        <v>42.073999999999998</v>
      </c>
    </row>
    <row r="500" spans="1:32" x14ac:dyDescent="0.25">
      <c r="A500" s="170" t="s">
        <v>423</v>
      </c>
      <c r="I500" s="169">
        <f>SUM(I468)</f>
        <v>0</v>
      </c>
      <c r="J500" s="169">
        <f t="shared" ref="J500:N500" si="311">SUM(J468)</f>
        <v>0</v>
      </c>
      <c r="K500" s="169">
        <f t="shared" si="311"/>
        <v>0</v>
      </c>
      <c r="L500" s="169">
        <f t="shared" si="311"/>
        <v>0</v>
      </c>
      <c r="M500" s="169">
        <f t="shared" si="311"/>
        <v>0</v>
      </c>
      <c r="N500" s="169">
        <f t="shared" si="311"/>
        <v>0</v>
      </c>
    </row>
    <row r="501" spans="1:32" x14ac:dyDescent="0.25">
      <c r="I501" s="165"/>
      <c r="J501" s="165"/>
      <c r="K501" s="165"/>
      <c r="L501" s="165"/>
      <c r="M501" s="165"/>
      <c r="N501" s="165"/>
    </row>
    <row r="502" spans="1:32" x14ac:dyDescent="0.25">
      <c r="B502" s="164" t="s">
        <v>424</v>
      </c>
      <c r="C502" s="171">
        <f t="shared" ref="C502:H502" si="312">SUM(C44+C443)</f>
        <v>5090.2</v>
      </c>
      <c r="D502" s="171">
        <f t="shared" si="312"/>
        <v>6962.8</v>
      </c>
      <c r="E502" s="171">
        <f t="shared" si="312"/>
        <v>9380.1</v>
      </c>
      <c r="F502" s="171">
        <f t="shared" si="312"/>
        <v>9764.7000000000007</v>
      </c>
      <c r="G502" s="171">
        <f t="shared" si="312"/>
        <v>10067.4</v>
      </c>
      <c r="H502" s="171">
        <f t="shared" si="312"/>
        <v>10379.5</v>
      </c>
      <c r="O502" s="171">
        <f t="shared" ref="O502:T502" si="313">SUM(O44+O443)</f>
        <v>1817</v>
      </c>
      <c r="P502" s="171">
        <f t="shared" si="313"/>
        <v>1737</v>
      </c>
      <c r="Q502" s="171">
        <f t="shared" si="313"/>
        <v>1770</v>
      </c>
      <c r="R502" s="171">
        <f t="shared" si="313"/>
        <v>1770</v>
      </c>
      <c r="S502" s="171">
        <f t="shared" si="313"/>
        <v>1770</v>
      </c>
      <c r="T502" s="171">
        <f t="shared" si="313"/>
        <v>1770</v>
      </c>
      <c r="AA502" s="171">
        <f t="shared" ref="AA502:AF502" si="314">SUM(AA44+AA443)</f>
        <v>1245.2</v>
      </c>
      <c r="AB502" s="171">
        <f t="shared" si="314"/>
        <v>1447.3999999999999</v>
      </c>
      <c r="AC502" s="171">
        <f t="shared" si="314"/>
        <v>1528.8</v>
      </c>
      <c r="AD502" s="171">
        <f t="shared" si="314"/>
        <v>1591.5</v>
      </c>
      <c r="AE502" s="171">
        <f t="shared" si="314"/>
        <v>1640.8</v>
      </c>
      <c r="AF502" s="171">
        <f t="shared" si="314"/>
        <v>1691.7</v>
      </c>
    </row>
  </sheetData>
  <sheetProtection formatCells="0" formatColumns="0" formatRows="0"/>
  <autoFilter ref="A7:AF468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40">
    <mergeCell ref="A497:A498"/>
    <mergeCell ref="I497:I498"/>
    <mergeCell ref="J497:J498"/>
    <mergeCell ref="K497:K498"/>
    <mergeCell ref="L497:L498"/>
    <mergeCell ref="M497:M498"/>
    <mergeCell ref="N497:N498"/>
    <mergeCell ref="I9:I10"/>
    <mergeCell ref="I8:N8"/>
    <mergeCell ref="C8:H8"/>
    <mergeCell ref="F9:H9"/>
    <mergeCell ref="O7:AF7"/>
    <mergeCell ref="U8:Z8"/>
    <mergeCell ref="AA9:AA10"/>
    <mergeCell ref="AC9:AC10"/>
    <mergeCell ref="AD9:AF9"/>
    <mergeCell ref="P9:P10"/>
    <mergeCell ref="V9:V10"/>
    <mergeCell ref="R9:T9"/>
    <mergeCell ref="AA8:AF8"/>
    <mergeCell ref="AB9:AB10"/>
    <mergeCell ref="U9:U10"/>
    <mergeCell ref="W9:W10"/>
    <mergeCell ref="X9:Z9"/>
    <mergeCell ref="O8:T8"/>
    <mergeCell ref="Q9:Q10"/>
    <mergeCell ref="O9:O10"/>
    <mergeCell ref="K1:N1"/>
    <mergeCell ref="A5:N5"/>
    <mergeCell ref="A7:A10"/>
    <mergeCell ref="B7:B10"/>
    <mergeCell ref="C9:C10"/>
    <mergeCell ref="E9:E10"/>
    <mergeCell ref="K9:K10"/>
    <mergeCell ref="L9:N9"/>
    <mergeCell ref="D9:D10"/>
    <mergeCell ref="J9:J10"/>
    <mergeCell ref="C7:N7"/>
    <mergeCell ref="K2:N2"/>
    <mergeCell ref="K3:N3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55" fitToWidth="2" fitToHeight="10" orientation="landscape" r:id="rId1"/>
  <headerFooter alignWithMargins="0"/>
  <colBreaks count="1" manualBreakCount="1">
    <brk id="14" max="4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88"/>
  <sheetViews>
    <sheetView view="pageBreakPreview" topLeftCell="H1" zoomScale="75" zoomScaleNormal="60" zoomScaleSheetLayoutView="75" workbookViewId="0">
      <selection activeCell="Q1" sqref="Q1:T1"/>
    </sheetView>
  </sheetViews>
  <sheetFormatPr defaultRowHeight="13.2" x14ac:dyDescent="0.25"/>
  <cols>
    <col min="1" max="1" width="51" style="105" customWidth="1"/>
    <col min="2" max="2" width="14.6640625" style="133" customWidth="1"/>
    <col min="3" max="3" width="10.6640625" style="105" customWidth="1"/>
    <col min="4" max="4" width="11.5546875" style="105" customWidth="1"/>
    <col min="5" max="5" width="11.44140625" style="105" customWidth="1"/>
    <col min="6" max="6" width="11.109375" style="105" customWidth="1"/>
    <col min="7" max="7" width="12.33203125" style="105" customWidth="1"/>
    <col min="8" max="8" width="11.44140625" style="105" customWidth="1"/>
    <col min="9" max="9" width="14.44140625" style="134" customWidth="1"/>
    <col min="10" max="10" width="14.5546875" style="105" customWidth="1"/>
    <col min="11" max="11" width="16" style="105" customWidth="1"/>
    <col min="12" max="12" width="17.5546875" style="105" customWidth="1"/>
    <col min="13" max="13" width="16.44140625" style="105" customWidth="1"/>
    <col min="14" max="14" width="16" style="105" customWidth="1"/>
    <col min="15" max="15" width="16.109375" style="105" customWidth="1"/>
    <col min="16" max="16" width="14.6640625" style="105" customWidth="1"/>
    <col min="17" max="17" width="12.5546875" style="105" customWidth="1"/>
    <col min="18" max="18" width="13.44140625" style="105" customWidth="1"/>
    <col min="19" max="19" width="14.6640625" style="105" customWidth="1"/>
    <col min="20" max="20" width="15.88671875" style="105" customWidth="1"/>
    <col min="21" max="21" width="8.88671875" style="105"/>
  </cols>
  <sheetData>
    <row r="1" spans="1:32" ht="19.5" customHeight="1" x14ac:dyDescent="0.35">
      <c r="A1" s="34"/>
      <c r="B1" s="14"/>
      <c r="C1" s="34"/>
      <c r="D1" s="34"/>
      <c r="E1" s="34"/>
      <c r="F1" s="34"/>
      <c r="G1" s="34"/>
      <c r="H1" s="34"/>
      <c r="I1" s="35"/>
      <c r="J1" s="35"/>
      <c r="K1" s="35"/>
      <c r="L1" s="35"/>
      <c r="M1" s="35"/>
      <c r="N1" s="297"/>
      <c r="O1" s="297"/>
      <c r="P1" s="297"/>
      <c r="Q1" s="332" t="s">
        <v>498</v>
      </c>
      <c r="R1" s="333"/>
      <c r="S1" s="333"/>
      <c r="T1" s="333"/>
      <c r="U1" s="9"/>
      <c r="V1" s="9"/>
      <c r="W1" s="9"/>
      <c r="X1" s="9"/>
      <c r="Y1" s="9"/>
      <c r="Z1" s="9"/>
      <c r="AA1" s="9"/>
    </row>
    <row r="2" spans="1:32" ht="19.5" customHeight="1" x14ac:dyDescent="0.35">
      <c r="A2" s="34"/>
      <c r="B2" s="1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297"/>
      <c r="O2" s="297"/>
      <c r="P2" s="297"/>
      <c r="Q2" s="332" t="s">
        <v>497</v>
      </c>
      <c r="R2" s="333"/>
      <c r="S2" s="333"/>
      <c r="T2" s="333"/>
      <c r="U2" s="9"/>
      <c r="V2" s="9"/>
      <c r="W2" s="9"/>
      <c r="X2" s="9"/>
      <c r="Y2" s="9"/>
      <c r="Z2" s="9"/>
      <c r="AA2" s="9"/>
    </row>
    <row r="3" spans="1:32" ht="19.5" customHeight="1" x14ac:dyDescent="0.35">
      <c r="A3" s="34"/>
      <c r="B3" s="14"/>
      <c r="C3" s="34"/>
      <c r="D3" s="34"/>
      <c r="E3" s="34"/>
      <c r="F3" s="34"/>
      <c r="G3" s="34"/>
      <c r="H3" s="34"/>
      <c r="I3" s="35"/>
      <c r="J3" s="35"/>
      <c r="K3" s="35"/>
      <c r="L3" s="35"/>
      <c r="M3" s="35"/>
      <c r="N3" s="297"/>
      <c r="O3" s="297"/>
      <c r="P3" s="297"/>
      <c r="Q3" s="332" t="s">
        <v>495</v>
      </c>
      <c r="R3" s="333"/>
      <c r="S3" s="333"/>
      <c r="T3" s="333"/>
      <c r="U3" s="9"/>
      <c r="V3" s="9"/>
      <c r="W3" s="9"/>
      <c r="X3" s="9"/>
      <c r="Y3" s="9"/>
      <c r="Z3" s="9"/>
      <c r="AA3" s="9"/>
    </row>
    <row r="4" spans="1:32" ht="19.5" customHeight="1" x14ac:dyDescent="0.25">
      <c r="A4" s="34"/>
      <c r="B4" s="14"/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297"/>
      <c r="O4" s="297"/>
      <c r="P4" s="297"/>
      <c r="Q4" s="297"/>
      <c r="R4" s="297"/>
      <c r="S4" s="297"/>
      <c r="T4" s="298"/>
      <c r="U4" s="9"/>
      <c r="V4" s="9"/>
      <c r="W4" s="9"/>
      <c r="X4" s="9"/>
      <c r="Y4" s="9"/>
      <c r="Z4" s="9"/>
      <c r="AA4" s="9"/>
    </row>
    <row r="5" spans="1:32" ht="42" customHeight="1" x14ac:dyDescent="0.3">
      <c r="A5" s="344" t="s">
        <v>347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5"/>
    </row>
    <row r="6" spans="1:32" ht="18.75" customHeight="1" x14ac:dyDescent="0.25">
      <c r="A6" s="346" t="s">
        <v>31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7"/>
    </row>
    <row r="7" spans="1:32" ht="19.5" customHeight="1" x14ac:dyDescent="0.25">
      <c r="A7" s="6"/>
      <c r="B7" s="12"/>
      <c r="C7" s="6"/>
      <c r="D7" s="6"/>
      <c r="E7" s="6"/>
      <c r="F7" s="6"/>
      <c r="G7" s="6"/>
      <c r="H7" s="6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2" ht="37.5" customHeight="1" x14ac:dyDescent="0.3">
      <c r="A8" s="342" t="s">
        <v>49</v>
      </c>
      <c r="B8" s="342" t="s">
        <v>61</v>
      </c>
      <c r="C8" s="342"/>
      <c r="D8" s="342"/>
      <c r="E8" s="342"/>
      <c r="F8" s="342"/>
      <c r="G8" s="342"/>
      <c r="H8" s="342"/>
      <c r="I8" s="342" t="s">
        <v>32</v>
      </c>
      <c r="J8" s="342" t="s">
        <v>252</v>
      </c>
      <c r="K8" s="342"/>
      <c r="L8" s="342"/>
      <c r="M8" s="342"/>
      <c r="N8" s="342"/>
      <c r="O8" s="342"/>
      <c r="P8" s="342" t="s">
        <v>171</v>
      </c>
      <c r="Q8" s="342"/>
      <c r="R8" s="342"/>
      <c r="S8" s="342"/>
      <c r="T8" s="34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27" customHeight="1" x14ac:dyDescent="0.3">
      <c r="A9" s="342"/>
      <c r="B9" s="182" t="s">
        <v>10</v>
      </c>
      <c r="C9" s="182" t="s">
        <v>339</v>
      </c>
      <c r="D9" s="182" t="s">
        <v>340</v>
      </c>
      <c r="E9" s="182" t="s">
        <v>389</v>
      </c>
      <c r="F9" s="182" t="s">
        <v>398</v>
      </c>
      <c r="G9" s="182" t="s">
        <v>417</v>
      </c>
      <c r="H9" s="182" t="s">
        <v>439</v>
      </c>
      <c r="I9" s="342"/>
      <c r="J9" s="182" t="s">
        <v>338</v>
      </c>
      <c r="K9" s="182" t="s">
        <v>339</v>
      </c>
      <c r="L9" s="182" t="s">
        <v>340</v>
      </c>
      <c r="M9" s="182" t="s">
        <v>389</v>
      </c>
      <c r="N9" s="182" t="s">
        <v>398</v>
      </c>
      <c r="O9" s="182" t="s">
        <v>417</v>
      </c>
      <c r="P9" s="182" t="str">
        <f>K9</f>
        <v>2021г.</v>
      </c>
      <c r="Q9" s="182" t="str">
        <f>L9</f>
        <v>2022г.</v>
      </c>
      <c r="R9" s="182" t="str">
        <f>M9</f>
        <v>2023г.</v>
      </c>
      <c r="S9" s="182" t="str">
        <f>N9</f>
        <v>2024г.</v>
      </c>
      <c r="T9" s="182" t="str">
        <f>O9</f>
        <v>2025г.</v>
      </c>
      <c r="U9" s="24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62.4" x14ac:dyDescent="0.3">
      <c r="A10" s="183" t="s">
        <v>33</v>
      </c>
      <c r="B10" s="79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79">
        <v>14</v>
      </c>
      <c r="P10" s="182" t="s">
        <v>141</v>
      </c>
      <c r="Q10" s="182" t="s">
        <v>142</v>
      </c>
      <c r="R10" s="182" t="s">
        <v>143</v>
      </c>
      <c r="S10" s="182" t="s">
        <v>144</v>
      </c>
      <c r="T10" s="182" t="s">
        <v>145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6" x14ac:dyDescent="0.3">
      <c r="A11" s="348" t="s">
        <v>34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6" x14ac:dyDescent="0.25">
      <c r="A12" s="350" t="s">
        <v>237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</row>
    <row r="13" spans="1:32" ht="15.6" x14ac:dyDescent="0.25">
      <c r="A13" s="40" t="s">
        <v>227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32" ht="31.2" x14ac:dyDescent="0.25">
      <c r="A14" s="41" t="s">
        <v>364</v>
      </c>
      <c r="B14" s="39" t="s">
        <v>39</v>
      </c>
      <c r="C14" s="42"/>
      <c r="D14" s="42"/>
      <c r="E14" s="42"/>
      <c r="F14" s="42"/>
      <c r="G14" s="42"/>
      <c r="H14" s="42"/>
      <c r="I14" s="43">
        <v>318.45999999999998</v>
      </c>
      <c r="J14" s="39">
        <f t="shared" ref="J14:O16" si="0">C14*$I14</f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/>
      <c r="Q14" s="39"/>
      <c r="R14" s="39"/>
      <c r="S14" s="39"/>
      <c r="T14" s="39"/>
    </row>
    <row r="15" spans="1:32" ht="31.2" x14ac:dyDescent="0.25">
      <c r="A15" s="41" t="s">
        <v>365</v>
      </c>
      <c r="B15" s="39" t="s">
        <v>39</v>
      </c>
      <c r="C15" s="42"/>
      <c r="D15" s="42"/>
      <c r="E15" s="42"/>
      <c r="F15" s="42"/>
      <c r="G15" s="42"/>
      <c r="H15" s="42"/>
      <c r="I15" s="43">
        <v>736.5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/>
      <c r="Q15" s="39"/>
      <c r="R15" s="39"/>
      <c r="S15" s="39"/>
      <c r="T15" s="39"/>
    </row>
    <row r="16" spans="1:32" s="105" customFormat="1" ht="15.6" x14ac:dyDescent="0.25">
      <c r="A16" s="41" t="s">
        <v>366</v>
      </c>
      <c r="B16" s="39" t="s">
        <v>39</v>
      </c>
      <c r="C16" s="42">
        <v>5713.2</v>
      </c>
      <c r="D16" s="42">
        <v>4905.7299999999996</v>
      </c>
      <c r="E16" s="42">
        <v>6196</v>
      </c>
      <c r="F16" s="42">
        <v>5405</v>
      </c>
      <c r="G16" s="42">
        <v>5336</v>
      </c>
      <c r="H16" s="42">
        <v>5031</v>
      </c>
      <c r="I16" s="43">
        <v>465.9</v>
      </c>
      <c r="J16" s="39">
        <f>C16*$I16</f>
        <v>2661779.88</v>
      </c>
      <c r="K16" s="39">
        <f t="shared" si="0"/>
        <v>2285579.6069999998</v>
      </c>
      <c r="L16" s="39">
        <f t="shared" si="0"/>
        <v>2886716.4</v>
      </c>
      <c r="M16" s="39">
        <f t="shared" si="0"/>
        <v>2518189.5</v>
      </c>
      <c r="N16" s="39">
        <f t="shared" si="0"/>
        <v>2486042.4</v>
      </c>
      <c r="O16" s="39">
        <f t="shared" si="0"/>
        <v>2343942.9</v>
      </c>
      <c r="P16" s="39">
        <f>K16/J16*100</f>
        <v>85.86658965203388</v>
      </c>
      <c r="Q16" s="39">
        <f t="shared" ref="Q16:T16" si="1">L16/K16*100</f>
        <v>126.30128441638655</v>
      </c>
      <c r="R16" s="39">
        <f t="shared" si="1"/>
        <v>87.23369916074887</v>
      </c>
      <c r="S16" s="39">
        <f t="shared" si="1"/>
        <v>98.723404255319153</v>
      </c>
      <c r="T16" s="39">
        <f t="shared" si="1"/>
        <v>94.284107946026978</v>
      </c>
    </row>
    <row r="17" spans="1:20" ht="15.6" x14ac:dyDescent="0.25">
      <c r="A17" s="40" t="s">
        <v>228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5.6" x14ac:dyDescent="0.25">
      <c r="A18" s="41" t="s">
        <v>367</v>
      </c>
      <c r="B18" s="39" t="s">
        <v>39</v>
      </c>
      <c r="C18" s="42"/>
      <c r="D18" s="42"/>
      <c r="E18" s="42"/>
      <c r="F18" s="42"/>
      <c r="G18" s="42"/>
      <c r="H18" s="42"/>
      <c r="I18" s="43">
        <v>2263.3000000000002</v>
      </c>
      <c r="J18" s="39">
        <f>C18*$I18</f>
        <v>0</v>
      </c>
      <c r="K18" s="39">
        <f>D18*$I18</f>
        <v>0</v>
      </c>
      <c r="L18" s="39">
        <f t="shared" ref="K18:O21" si="2">E18*$I18</f>
        <v>0</v>
      </c>
      <c r="M18" s="39">
        <f t="shared" si="2"/>
        <v>0</v>
      </c>
      <c r="N18" s="39">
        <f t="shared" si="2"/>
        <v>0</v>
      </c>
      <c r="O18" s="39">
        <f t="shared" si="2"/>
        <v>0</v>
      </c>
      <c r="P18" s="39"/>
      <c r="Q18" s="39"/>
      <c r="R18" s="39"/>
      <c r="S18" s="39"/>
      <c r="T18" s="39"/>
    </row>
    <row r="19" spans="1:20" ht="15.6" x14ac:dyDescent="0.25">
      <c r="A19" s="41" t="s">
        <v>368</v>
      </c>
      <c r="B19" s="39" t="s">
        <v>39</v>
      </c>
      <c r="C19" s="42"/>
      <c r="D19" s="42"/>
      <c r="E19" s="42"/>
      <c r="F19" s="42"/>
      <c r="G19" s="42"/>
      <c r="H19" s="42"/>
      <c r="I19" s="43">
        <v>2263.3000000000002</v>
      </c>
      <c r="J19" s="39">
        <f>C19*$I19</f>
        <v>0</v>
      </c>
      <c r="K19" s="39">
        <f t="shared" si="2"/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/>
      <c r="Q19" s="39"/>
      <c r="R19" s="39"/>
      <c r="S19" s="39"/>
      <c r="T19" s="39"/>
    </row>
    <row r="20" spans="1:20" ht="15.6" x14ac:dyDescent="0.25">
      <c r="A20" s="41" t="s">
        <v>369</v>
      </c>
      <c r="B20" s="39" t="s">
        <v>243</v>
      </c>
      <c r="C20" s="42"/>
      <c r="D20" s="42"/>
      <c r="E20" s="42"/>
      <c r="F20" s="42"/>
      <c r="G20" s="42"/>
      <c r="H20" s="42"/>
      <c r="I20" s="43">
        <v>26.34</v>
      </c>
      <c r="J20" s="39">
        <f>C20*$I20</f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  <c r="N20" s="39">
        <f t="shared" si="2"/>
        <v>0</v>
      </c>
      <c r="O20" s="39">
        <f t="shared" si="2"/>
        <v>0</v>
      </c>
      <c r="P20" s="39"/>
      <c r="Q20" s="39"/>
      <c r="R20" s="39"/>
      <c r="S20" s="39"/>
      <c r="T20" s="39"/>
    </row>
    <row r="21" spans="1:20" ht="15.6" x14ac:dyDescent="0.25">
      <c r="A21" s="41" t="s">
        <v>370</v>
      </c>
      <c r="B21" s="39" t="s">
        <v>243</v>
      </c>
      <c r="C21" s="42"/>
      <c r="D21" s="42"/>
      <c r="E21" s="42"/>
      <c r="F21" s="42"/>
      <c r="G21" s="42"/>
      <c r="H21" s="42"/>
      <c r="I21" s="43">
        <v>829.66</v>
      </c>
      <c r="J21" s="39">
        <f>C21*$I21</f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39">
        <f t="shared" si="2"/>
        <v>0</v>
      </c>
      <c r="P21" s="39" t="e">
        <f>K21/J21*100</f>
        <v>#DIV/0!</v>
      </c>
      <c r="Q21" s="39" t="e">
        <f t="shared" ref="Q21:T21" si="3">L21/K21*100</f>
        <v>#DIV/0!</v>
      </c>
      <c r="R21" s="39" t="e">
        <f t="shared" si="3"/>
        <v>#DIV/0!</v>
      </c>
      <c r="S21" s="39" t="e">
        <f t="shared" si="3"/>
        <v>#DIV/0!</v>
      </c>
      <c r="T21" s="39" t="e">
        <f t="shared" si="3"/>
        <v>#DIV/0!</v>
      </c>
    </row>
    <row r="22" spans="1:20" ht="15.6" x14ac:dyDescent="0.25">
      <c r="A22" s="40" t="s">
        <v>229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31.2" x14ac:dyDescent="0.25">
      <c r="A23" s="41" t="s">
        <v>371</v>
      </c>
      <c r="B23" s="39" t="s">
        <v>39</v>
      </c>
      <c r="C23" s="42"/>
      <c r="D23" s="42"/>
      <c r="E23" s="42"/>
      <c r="F23" s="42"/>
      <c r="G23" s="42"/>
      <c r="H23" s="42"/>
      <c r="I23" s="43">
        <v>2280</v>
      </c>
      <c r="J23" s="39">
        <f>C23*$I23</f>
        <v>0</v>
      </c>
      <c r="K23" s="39">
        <f t="shared" ref="K23:O34" si="4">D23*$I23</f>
        <v>0</v>
      </c>
      <c r="L23" s="39">
        <f t="shared" si="4"/>
        <v>0</v>
      </c>
      <c r="M23" s="39">
        <f t="shared" si="4"/>
        <v>0</v>
      </c>
      <c r="N23" s="39">
        <f t="shared" si="4"/>
        <v>0</v>
      </c>
      <c r="O23" s="39">
        <f t="shared" si="4"/>
        <v>0</v>
      </c>
      <c r="P23" s="39"/>
      <c r="Q23" s="39"/>
      <c r="R23" s="39"/>
      <c r="S23" s="39"/>
      <c r="T23" s="39"/>
    </row>
    <row r="24" spans="1:20" ht="15.6" x14ac:dyDescent="0.25">
      <c r="A24" s="41" t="s">
        <v>372</v>
      </c>
      <c r="B24" s="39" t="s">
        <v>39</v>
      </c>
      <c r="C24" s="42"/>
      <c r="D24" s="42"/>
      <c r="E24" s="42"/>
      <c r="F24" s="42"/>
      <c r="G24" s="42"/>
      <c r="H24" s="42"/>
      <c r="I24" s="43">
        <v>394.43</v>
      </c>
      <c r="J24" s="39">
        <f t="shared" ref="J24:J34" si="5">C24*$I24</f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39">
        <f t="shared" si="4"/>
        <v>0</v>
      </c>
      <c r="O24" s="39">
        <f t="shared" si="4"/>
        <v>0</v>
      </c>
      <c r="P24" s="39"/>
      <c r="Q24" s="39"/>
      <c r="R24" s="39"/>
      <c r="S24" s="39"/>
      <c r="T24" s="39"/>
    </row>
    <row r="25" spans="1:20" ht="15.6" x14ac:dyDescent="0.25">
      <c r="A25" s="41" t="s">
        <v>230</v>
      </c>
      <c r="B25" s="39" t="s">
        <v>39</v>
      </c>
      <c r="C25" s="42"/>
      <c r="D25" s="42"/>
      <c r="E25" s="42"/>
      <c r="F25" s="42"/>
      <c r="G25" s="42"/>
      <c r="H25" s="42"/>
      <c r="I25" s="43">
        <v>104.07</v>
      </c>
      <c r="J25" s="39">
        <f t="shared" si="5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/>
      <c r="Q25" s="39"/>
      <c r="R25" s="39"/>
      <c r="S25" s="39"/>
      <c r="T25" s="39"/>
    </row>
    <row r="26" spans="1:20" ht="15.6" x14ac:dyDescent="0.25">
      <c r="A26" s="41" t="s">
        <v>373</v>
      </c>
      <c r="B26" s="39" t="s">
        <v>36</v>
      </c>
      <c r="C26" s="42"/>
      <c r="D26" s="42"/>
      <c r="E26" s="42"/>
      <c r="F26" s="42"/>
      <c r="G26" s="42"/>
      <c r="H26" s="42"/>
      <c r="I26" s="43">
        <v>245.95</v>
      </c>
      <c r="J26" s="39">
        <f t="shared" si="5"/>
        <v>0</v>
      </c>
      <c r="K26" s="39">
        <f t="shared" si="4"/>
        <v>0</v>
      </c>
      <c r="L26" s="39">
        <f t="shared" si="4"/>
        <v>0</v>
      </c>
      <c r="M26" s="39">
        <f t="shared" si="4"/>
        <v>0</v>
      </c>
      <c r="N26" s="39">
        <f t="shared" si="4"/>
        <v>0</v>
      </c>
      <c r="O26" s="39">
        <f t="shared" si="4"/>
        <v>0</v>
      </c>
      <c r="P26" s="39"/>
      <c r="Q26" s="39"/>
      <c r="R26" s="39"/>
      <c r="S26" s="39"/>
      <c r="T26" s="39"/>
    </row>
    <row r="27" spans="1:20" ht="15.6" x14ac:dyDescent="0.25">
      <c r="A27" s="41" t="s">
        <v>374</v>
      </c>
      <c r="B27" s="39" t="s">
        <v>36</v>
      </c>
      <c r="C27" s="42"/>
      <c r="D27" s="42"/>
      <c r="E27" s="42"/>
      <c r="F27" s="42"/>
      <c r="G27" s="42"/>
      <c r="H27" s="42"/>
      <c r="I27" s="43">
        <v>77.53</v>
      </c>
      <c r="J27" s="39">
        <f t="shared" si="5"/>
        <v>0</v>
      </c>
      <c r="K27" s="39">
        <f t="shared" si="4"/>
        <v>0</v>
      </c>
      <c r="L27" s="39">
        <f t="shared" si="4"/>
        <v>0</v>
      </c>
      <c r="M27" s="39">
        <f t="shared" si="4"/>
        <v>0</v>
      </c>
      <c r="N27" s="39">
        <f t="shared" si="4"/>
        <v>0</v>
      </c>
      <c r="O27" s="39">
        <f t="shared" si="4"/>
        <v>0</v>
      </c>
      <c r="P27" s="39"/>
      <c r="Q27" s="39"/>
      <c r="R27" s="39"/>
      <c r="S27" s="39"/>
      <c r="T27" s="39"/>
    </row>
    <row r="28" spans="1:20" ht="15.6" x14ac:dyDescent="0.25">
      <c r="A28" s="41" t="s">
        <v>375</v>
      </c>
      <c r="B28" s="39" t="s">
        <v>36</v>
      </c>
      <c r="C28" s="42"/>
      <c r="D28" s="42"/>
      <c r="E28" s="42"/>
      <c r="F28" s="42"/>
      <c r="G28" s="42"/>
      <c r="H28" s="42"/>
      <c r="I28" s="43">
        <v>324.39999999999998</v>
      </c>
      <c r="J28" s="39">
        <f t="shared" si="5"/>
        <v>0</v>
      </c>
      <c r="K28" s="39">
        <f t="shared" si="4"/>
        <v>0</v>
      </c>
      <c r="L28" s="39">
        <f t="shared" si="4"/>
        <v>0</v>
      </c>
      <c r="M28" s="39">
        <f t="shared" si="4"/>
        <v>0</v>
      </c>
      <c r="N28" s="39">
        <f t="shared" si="4"/>
        <v>0</v>
      </c>
      <c r="O28" s="39">
        <f t="shared" si="4"/>
        <v>0</v>
      </c>
      <c r="P28" s="39"/>
      <c r="Q28" s="39"/>
      <c r="R28" s="39"/>
      <c r="S28" s="39"/>
      <c r="T28" s="39"/>
    </row>
    <row r="29" spans="1:20" ht="15.6" x14ac:dyDescent="0.25">
      <c r="A29" s="41" t="s">
        <v>376</v>
      </c>
      <c r="B29" s="39" t="s">
        <v>36</v>
      </c>
      <c r="C29" s="42"/>
      <c r="D29" s="42"/>
      <c r="E29" s="42"/>
      <c r="F29" s="42"/>
      <c r="G29" s="42"/>
      <c r="H29" s="42"/>
      <c r="I29" s="43">
        <v>301.42</v>
      </c>
      <c r="J29" s="39">
        <f t="shared" si="5"/>
        <v>0</v>
      </c>
      <c r="K29" s="39">
        <f t="shared" si="4"/>
        <v>0</v>
      </c>
      <c r="L29" s="39">
        <f t="shared" si="4"/>
        <v>0</v>
      </c>
      <c r="M29" s="39">
        <f t="shared" si="4"/>
        <v>0</v>
      </c>
      <c r="N29" s="39">
        <f t="shared" si="4"/>
        <v>0</v>
      </c>
      <c r="O29" s="39">
        <f t="shared" si="4"/>
        <v>0</v>
      </c>
      <c r="P29" s="39" t="e">
        <f>K29/J29*100</f>
        <v>#DIV/0!</v>
      </c>
      <c r="Q29" s="39" t="e">
        <f t="shared" ref="Q29:T29" si="6">L29/K29*100</f>
        <v>#DIV/0!</v>
      </c>
      <c r="R29" s="39" t="e">
        <f t="shared" si="6"/>
        <v>#DIV/0!</v>
      </c>
      <c r="S29" s="39" t="e">
        <f t="shared" si="6"/>
        <v>#DIV/0!</v>
      </c>
      <c r="T29" s="39" t="e">
        <f t="shared" si="6"/>
        <v>#DIV/0!</v>
      </c>
    </row>
    <row r="30" spans="1:20" ht="15.6" x14ac:dyDescent="0.25">
      <c r="A30" s="41" t="s">
        <v>349</v>
      </c>
      <c r="B30" s="39" t="s">
        <v>36</v>
      </c>
      <c r="C30" s="42"/>
      <c r="D30" s="42"/>
      <c r="E30" s="42"/>
      <c r="F30" s="42"/>
      <c r="G30" s="42"/>
      <c r="H30" s="42"/>
      <c r="I30" s="43">
        <v>222.7</v>
      </c>
      <c r="J30" s="39">
        <f t="shared" si="5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 t="shared" si="4"/>
        <v>0</v>
      </c>
      <c r="O30" s="39">
        <f t="shared" si="4"/>
        <v>0</v>
      </c>
      <c r="P30" s="39"/>
      <c r="Q30" s="39"/>
      <c r="R30" s="39"/>
      <c r="S30" s="39"/>
      <c r="T30" s="39"/>
    </row>
    <row r="31" spans="1:20" ht="15.6" x14ac:dyDescent="0.25">
      <c r="A31" s="41" t="s">
        <v>377</v>
      </c>
      <c r="B31" s="39" t="s">
        <v>36</v>
      </c>
      <c r="C31" s="42"/>
      <c r="D31" s="42"/>
      <c r="E31" s="42"/>
      <c r="F31" s="42"/>
      <c r="G31" s="42"/>
      <c r="H31" s="42"/>
      <c r="I31" s="43">
        <v>168.3</v>
      </c>
      <c r="J31" s="39">
        <f t="shared" si="5"/>
        <v>0</v>
      </c>
      <c r="K31" s="39">
        <f t="shared" si="4"/>
        <v>0</v>
      </c>
      <c r="L31" s="39">
        <f t="shared" si="4"/>
        <v>0</v>
      </c>
      <c r="M31" s="39">
        <f t="shared" si="4"/>
        <v>0</v>
      </c>
      <c r="N31" s="39">
        <f t="shared" si="4"/>
        <v>0</v>
      </c>
      <c r="O31" s="39">
        <f t="shared" si="4"/>
        <v>0</v>
      </c>
      <c r="P31" s="39"/>
      <c r="Q31" s="39"/>
      <c r="R31" s="39"/>
      <c r="S31" s="39"/>
      <c r="T31" s="39"/>
    </row>
    <row r="32" spans="1:20" ht="15.6" x14ac:dyDescent="0.25">
      <c r="A32" s="41" t="s">
        <v>378</v>
      </c>
      <c r="B32" s="39" t="s">
        <v>39</v>
      </c>
      <c r="C32" s="42"/>
      <c r="D32" s="42"/>
      <c r="E32" s="42"/>
      <c r="F32" s="42"/>
      <c r="G32" s="42"/>
      <c r="H32" s="42"/>
      <c r="I32" s="43">
        <v>186.48</v>
      </c>
      <c r="J32" s="39">
        <f t="shared" si="5"/>
        <v>0</v>
      </c>
      <c r="K32" s="39">
        <f t="shared" si="4"/>
        <v>0</v>
      </c>
      <c r="L32" s="39">
        <f t="shared" si="4"/>
        <v>0</v>
      </c>
      <c r="M32" s="39">
        <f t="shared" si="4"/>
        <v>0</v>
      </c>
      <c r="N32" s="39">
        <f t="shared" si="4"/>
        <v>0</v>
      </c>
      <c r="O32" s="39">
        <f t="shared" si="4"/>
        <v>0</v>
      </c>
      <c r="P32" s="39"/>
      <c r="Q32" s="39"/>
      <c r="R32" s="39"/>
      <c r="S32" s="39"/>
      <c r="T32" s="39"/>
    </row>
    <row r="33" spans="1:20" ht="15.6" x14ac:dyDescent="0.25">
      <c r="A33" s="41" t="s">
        <v>379</v>
      </c>
      <c r="B33" s="39" t="s">
        <v>37</v>
      </c>
      <c r="C33" s="42"/>
      <c r="D33" s="42"/>
      <c r="E33" s="42"/>
      <c r="F33" s="42"/>
      <c r="G33" s="42"/>
      <c r="H33" s="42"/>
      <c r="I33" s="43">
        <v>1</v>
      </c>
      <c r="J33" s="39">
        <f t="shared" si="5"/>
        <v>0</v>
      </c>
      <c r="K33" s="39">
        <f t="shared" si="4"/>
        <v>0</v>
      </c>
      <c r="L33" s="39">
        <f t="shared" si="4"/>
        <v>0</v>
      </c>
      <c r="M33" s="39">
        <f t="shared" si="4"/>
        <v>0</v>
      </c>
      <c r="N33" s="39">
        <f t="shared" si="4"/>
        <v>0</v>
      </c>
      <c r="O33" s="39">
        <f t="shared" si="4"/>
        <v>0</v>
      </c>
      <c r="P33" s="39"/>
      <c r="Q33" s="39"/>
      <c r="R33" s="39"/>
      <c r="S33" s="39"/>
      <c r="T33" s="39"/>
    </row>
    <row r="34" spans="1:20" ht="15.6" x14ac:dyDescent="0.25">
      <c r="A34" s="41" t="s">
        <v>380</v>
      </c>
      <c r="B34" s="39" t="s">
        <v>37</v>
      </c>
      <c r="C34" s="42"/>
      <c r="D34" s="42"/>
      <c r="E34" s="42"/>
      <c r="F34" s="42"/>
      <c r="G34" s="42"/>
      <c r="H34" s="42"/>
      <c r="I34" s="43">
        <v>0.34</v>
      </c>
      <c r="J34" s="39">
        <f t="shared" si="5"/>
        <v>0</v>
      </c>
      <c r="K34" s="39">
        <f t="shared" si="4"/>
        <v>0</v>
      </c>
      <c r="L34" s="39">
        <f t="shared" si="4"/>
        <v>0</v>
      </c>
      <c r="M34" s="39">
        <f t="shared" si="4"/>
        <v>0</v>
      </c>
      <c r="N34" s="39">
        <f t="shared" si="4"/>
        <v>0</v>
      </c>
      <c r="O34" s="39">
        <f t="shared" si="4"/>
        <v>0</v>
      </c>
      <c r="P34" s="39"/>
      <c r="Q34" s="39"/>
      <c r="R34" s="39"/>
      <c r="S34" s="39"/>
      <c r="T34" s="39"/>
    </row>
    <row r="35" spans="1:20" ht="15.6" x14ac:dyDescent="0.25">
      <c r="A35" s="40" t="s">
        <v>357</v>
      </c>
      <c r="B35" s="44" t="s">
        <v>48</v>
      </c>
      <c r="C35" s="44" t="s">
        <v>245</v>
      </c>
      <c r="D35" s="44" t="s">
        <v>245</v>
      </c>
      <c r="E35" s="44" t="s">
        <v>245</v>
      </c>
      <c r="F35" s="44" t="s">
        <v>245</v>
      </c>
      <c r="G35" s="44" t="s">
        <v>245</v>
      </c>
      <c r="H35" s="44" t="s">
        <v>245</v>
      </c>
      <c r="I35" s="44" t="s">
        <v>245</v>
      </c>
      <c r="J35" s="44">
        <f>J16+J21</f>
        <v>2661779.88</v>
      </c>
      <c r="K35" s="44">
        <f t="shared" ref="K35:O35" si="7">K16+K21</f>
        <v>2285579.6069999998</v>
      </c>
      <c r="L35" s="44">
        <f t="shared" si="7"/>
        <v>2886716.4</v>
      </c>
      <c r="M35" s="44">
        <f t="shared" si="7"/>
        <v>2518189.5</v>
      </c>
      <c r="N35" s="44">
        <f t="shared" si="7"/>
        <v>2486042.4</v>
      </c>
      <c r="O35" s="44">
        <f t="shared" si="7"/>
        <v>2343942.9</v>
      </c>
      <c r="P35" s="44">
        <f>K35/J35*100</f>
        <v>85.86658965203388</v>
      </c>
      <c r="Q35" s="44">
        <f>L35/K35*100</f>
        <v>126.30128441638655</v>
      </c>
      <c r="R35" s="44">
        <f>M35/L35*100</f>
        <v>87.23369916074887</v>
      </c>
      <c r="S35" s="44">
        <f>N35/M35*100</f>
        <v>98.723404255319153</v>
      </c>
      <c r="T35" s="44">
        <f>O35/N35*100</f>
        <v>94.284107946026978</v>
      </c>
    </row>
    <row r="36" spans="1:20" ht="15.6" x14ac:dyDescent="0.25">
      <c r="A36" s="350" t="s">
        <v>238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</row>
    <row r="37" spans="1:20" ht="31.2" x14ac:dyDescent="0.25">
      <c r="A37" s="40" t="s">
        <v>233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ht="31.2" x14ac:dyDescent="0.25">
      <c r="A38" s="41" t="s">
        <v>381</v>
      </c>
      <c r="B38" s="39" t="s">
        <v>234</v>
      </c>
      <c r="C38" s="42"/>
      <c r="D38" s="42"/>
      <c r="E38" s="42"/>
      <c r="F38" s="42"/>
      <c r="G38" s="42"/>
      <c r="H38" s="42"/>
      <c r="I38" s="43">
        <v>5361.91</v>
      </c>
      <c r="J38" s="39">
        <f>C38*$I38</f>
        <v>0</v>
      </c>
      <c r="K38" s="39">
        <f t="shared" ref="K38:O45" si="8">D38*$I38</f>
        <v>0</v>
      </c>
      <c r="L38" s="39">
        <f t="shared" si="8"/>
        <v>0</v>
      </c>
      <c r="M38" s="39">
        <f t="shared" si="8"/>
        <v>0</v>
      </c>
      <c r="N38" s="39">
        <f t="shared" si="8"/>
        <v>0</v>
      </c>
      <c r="O38" s="39">
        <f t="shared" si="8"/>
        <v>0</v>
      </c>
      <c r="P38" s="39"/>
      <c r="Q38" s="39"/>
      <c r="R38" s="39"/>
      <c r="S38" s="39"/>
      <c r="T38" s="39"/>
    </row>
    <row r="39" spans="1:20" ht="52.5" customHeight="1" x14ac:dyDescent="0.25">
      <c r="A39" s="41" t="s">
        <v>382</v>
      </c>
      <c r="B39" s="39" t="s">
        <v>35</v>
      </c>
      <c r="C39" s="42"/>
      <c r="D39" s="42"/>
      <c r="E39" s="42"/>
      <c r="F39" s="42"/>
      <c r="G39" s="42"/>
      <c r="H39" s="42"/>
      <c r="I39" s="43">
        <v>2867.88</v>
      </c>
      <c r="J39" s="39">
        <f t="shared" ref="J39:J45" si="9">C39*$I39</f>
        <v>0</v>
      </c>
      <c r="K39" s="39">
        <f t="shared" si="8"/>
        <v>0</v>
      </c>
      <c r="L39" s="39">
        <f t="shared" si="8"/>
        <v>0</v>
      </c>
      <c r="M39" s="39">
        <f t="shared" si="8"/>
        <v>0</v>
      </c>
      <c r="N39" s="39">
        <f t="shared" si="8"/>
        <v>0</v>
      </c>
      <c r="O39" s="39">
        <f t="shared" si="8"/>
        <v>0</v>
      </c>
      <c r="P39" s="39"/>
      <c r="Q39" s="39"/>
      <c r="R39" s="39"/>
      <c r="S39" s="39"/>
      <c r="T39" s="39"/>
    </row>
    <row r="40" spans="1:20" ht="31.2" x14ac:dyDescent="0.25">
      <c r="A40" s="41" t="s">
        <v>383</v>
      </c>
      <c r="B40" s="39" t="s">
        <v>235</v>
      </c>
      <c r="C40" s="42"/>
      <c r="D40" s="42"/>
      <c r="E40" s="42"/>
      <c r="F40" s="42"/>
      <c r="G40" s="42"/>
      <c r="H40" s="42"/>
      <c r="I40" s="43">
        <v>369.02</v>
      </c>
      <c r="J40" s="39">
        <f t="shared" si="9"/>
        <v>0</v>
      </c>
      <c r="K40" s="39">
        <f t="shared" si="8"/>
        <v>0</v>
      </c>
      <c r="L40" s="39">
        <f t="shared" si="8"/>
        <v>0</v>
      </c>
      <c r="M40" s="39">
        <f t="shared" si="8"/>
        <v>0</v>
      </c>
      <c r="N40" s="39">
        <f t="shared" si="8"/>
        <v>0</v>
      </c>
      <c r="O40" s="39">
        <f t="shared" si="8"/>
        <v>0</v>
      </c>
      <c r="P40" s="39"/>
      <c r="Q40" s="39"/>
      <c r="R40" s="39"/>
      <c r="S40" s="39"/>
      <c r="T40" s="39"/>
    </row>
    <row r="41" spans="1:20" ht="31.2" x14ac:dyDescent="0.25">
      <c r="A41" s="41" t="s">
        <v>350</v>
      </c>
      <c r="B41" s="39" t="s">
        <v>234</v>
      </c>
      <c r="C41" s="42"/>
      <c r="D41" s="42"/>
      <c r="E41" s="42"/>
      <c r="F41" s="42"/>
      <c r="G41" s="42"/>
      <c r="H41" s="42"/>
      <c r="I41" s="43">
        <v>2859.55</v>
      </c>
      <c r="J41" s="39">
        <f t="shared" si="9"/>
        <v>0</v>
      </c>
      <c r="K41" s="39">
        <f t="shared" si="8"/>
        <v>0</v>
      </c>
      <c r="L41" s="39">
        <f t="shared" si="8"/>
        <v>0</v>
      </c>
      <c r="M41" s="39">
        <f t="shared" si="8"/>
        <v>0</v>
      </c>
      <c r="N41" s="39">
        <f t="shared" si="8"/>
        <v>0</v>
      </c>
      <c r="O41" s="39">
        <f t="shared" si="8"/>
        <v>0</v>
      </c>
      <c r="P41" s="39"/>
      <c r="Q41" s="39"/>
      <c r="R41" s="39"/>
      <c r="S41" s="39"/>
      <c r="T41" s="39"/>
    </row>
    <row r="42" spans="1:20" ht="46.8" x14ac:dyDescent="0.25">
      <c r="A42" s="41" t="s">
        <v>360</v>
      </c>
      <c r="B42" s="39" t="s">
        <v>348</v>
      </c>
      <c r="C42" s="42"/>
      <c r="D42" s="42"/>
      <c r="E42" s="42"/>
      <c r="F42" s="42"/>
      <c r="G42" s="42"/>
      <c r="H42" s="42"/>
      <c r="I42" s="43">
        <v>9918.7800000000007</v>
      </c>
      <c r="J42" s="39">
        <f t="shared" si="9"/>
        <v>0</v>
      </c>
      <c r="K42" s="39">
        <f t="shared" si="8"/>
        <v>0</v>
      </c>
      <c r="L42" s="39">
        <f t="shared" si="8"/>
        <v>0</v>
      </c>
      <c r="M42" s="39">
        <f t="shared" si="8"/>
        <v>0</v>
      </c>
      <c r="N42" s="39">
        <f t="shared" si="8"/>
        <v>0</v>
      </c>
      <c r="O42" s="39">
        <f t="shared" si="8"/>
        <v>0</v>
      </c>
      <c r="P42" s="39"/>
      <c r="Q42" s="39"/>
      <c r="R42" s="39"/>
      <c r="S42" s="39"/>
      <c r="T42" s="39"/>
    </row>
    <row r="43" spans="1:20" ht="15.6" x14ac:dyDescent="0.25">
      <c r="A43" s="41" t="s">
        <v>361</v>
      </c>
      <c r="B43" s="39" t="s">
        <v>235</v>
      </c>
      <c r="C43" s="42"/>
      <c r="D43" s="42"/>
      <c r="E43" s="42"/>
      <c r="F43" s="42"/>
      <c r="G43" s="42"/>
      <c r="H43" s="42"/>
      <c r="I43" s="43">
        <v>50.93</v>
      </c>
      <c r="J43" s="39">
        <f t="shared" si="9"/>
        <v>0</v>
      </c>
      <c r="K43" s="39">
        <f t="shared" si="8"/>
        <v>0</v>
      </c>
      <c r="L43" s="39">
        <f t="shared" si="8"/>
        <v>0</v>
      </c>
      <c r="M43" s="39">
        <f t="shared" si="8"/>
        <v>0</v>
      </c>
      <c r="N43" s="39">
        <f t="shared" si="8"/>
        <v>0</v>
      </c>
      <c r="O43" s="39">
        <f t="shared" si="8"/>
        <v>0</v>
      </c>
      <c r="P43" s="39"/>
      <c r="Q43" s="39"/>
      <c r="R43" s="39"/>
      <c r="S43" s="39"/>
      <c r="T43" s="39"/>
    </row>
    <row r="44" spans="1:20" s="105" customFormat="1" ht="30.75" customHeight="1" x14ac:dyDescent="0.25">
      <c r="A44" s="41" t="s">
        <v>363</v>
      </c>
      <c r="B44" s="39" t="s">
        <v>348</v>
      </c>
      <c r="C44" s="42">
        <v>2.7E-2</v>
      </c>
      <c r="D44" s="42">
        <v>2.5499999999999998E-2</v>
      </c>
      <c r="E44" s="42">
        <v>0.03</v>
      </c>
      <c r="F44" s="42">
        <v>0.03</v>
      </c>
      <c r="G44" s="42">
        <v>0.03</v>
      </c>
      <c r="H44" s="42">
        <v>0.03</v>
      </c>
      <c r="I44" s="43">
        <v>2504.7399999999998</v>
      </c>
      <c r="J44" s="39">
        <f t="shared" si="9"/>
        <v>67.627979999999994</v>
      </c>
      <c r="K44" s="39">
        <f t="shared" si="8"/>
        <v>63.870869999999989</v>
      </c>
      <c r="L44" s="39">
        <f t="shared" si="8"/>
        <v>75.142199999999988</v>
      </c>
      <c r="M44" s="39">
        <f t="shared" si="8"/>
        <v>75.142199999999988</v>
      </c>
      <c r="N44" s="39">
        <f t="shared" si="8"/>
        <v>75.142199999999988</v>
      </c>
      <c r="O44" s="39">
        <f t="shared" si="8"/>
        <v>75.142199999999988</v>
      </c>
      <c r="P44" s="39">
        <f>K44/J44*100</f>
        <v>94.444444444444443</v>
      </c>
      <c r="Q44" s="39">
        <f t="shared" ref="Q44:T44" si="10">L44/K44*100</f>
        <v>117.64705882352942</v>
      </c>
      <c r="R44" s="39">
        <f t="shared" si="10"/>
        <v>100</v>
      </c>
      <c r="S44" s="39">
        <f t="shared" si="10"/>
        <v>100</v>
      </c>
      <c r="T44" s="39">
        <f t="shared" si="10"/>
        <v>100</v>
      </c>
    </row>
    <row r="45" spans="1:20" ht="15.6" x14ac:dyDescent="0.25">
      <c r="A45" s="41" t="s">
        <v>362</v>
      </c>
      <c r="B45" s="39" t="s">
        <v>348</v>
      </c>
      <c r="C45" s="42"/>
      <c r="D45" s="42"/>
      <c r="E45" s="42"/>
      <c r="F45" s="42"/>
      <c r="G45" s="42"/>
      <c r="H45" s="42"/>
      <c r="I45" s="43">
        <v>5510.1</v>
      </c>
      <c r="J45" s="39">
        <f t="shared" si="9"/>
        <v>0</v>
      </c>
      <c r="K45" s="39">
        <f t="shared" si="8"/>
        <v>0</v>
      </c>
      <c r="L45" s="39">
        <f t="shared" si="8"/>
        <v>0</v>
      </c>
      <c r="M45" s="39">
        <f t="shared" si="8"/>
        <v>0</v>
      </c>
      <c r="N45" s="39">
        <f t="shared" si="8"/>
        <v>0</v>
      </c>
      <c r="O45" s="39">
        <f t="shared" si="8"/>
        <v>0</v>
      </c>
      <c r="P45" s="39"/>
      <c r="Q45" s="39"/>
      <c r="R45" s="39"/>
      <c r="S45" s="39"/>
      <c r="T45" s="39"/>
    </row>
    <row r="46" spans="1:20" ht="15.6" x14ac:dyDescent="0.25">
      <c r="A46" s="40" t="s">
        <v>357</v>
      </c>
      <c r="B46" s="44" t="s">
        <v>48</v>
      </c>
      <c r="C46" s="44" t="s">
        <v>245</v>
      </c>
      <c r="D46" s="44" t="s">
        <v>245</v>
      </c>
      <c r="E46" s="44" t="s">
        <v>245</v>
      </c>
      <c r="F46" s="44" t="s">
        <v>245</v>
      </c>
      <c r="G46" s="44" t="s">
        <v>245</v>
      </c>
      <c r="H46" s="44" t="s">
        <v>245</v>
      </c>
      <c r="I46" s="106" t="s">
        <v>48</v>
      </c>
      <c r="J46" s="44">
        <f t="shared" ref="J46:O46" si="11">SUM(J38:J45)</f>
        <v>67.627979999999994</v>
      </c>
      <c r="K46" s="44">
        <f t="shared" si="11"/>
        <v>63.870869999999989</v>
      </c>
      <c r="L46" s="44">
        <f t="shared" si="11"/>
        <v>75.142199999999988</v>
      </c>
      <c r="M46" s="44">
        <f t="shared" si="11"/>
        <v>75.142199999999988</v>
      </c>
      <c r="N46" s="44">
        <f t="shared" si="11"/>
        <v>75.142199999999988</v>
      </c>
      <c r="O46" s="44">
        <f t="shared" si="11"/>
        <v>75.142199999999988</v>
      </c>
      <c r="P46" s="44">
        <f>K46/J46*100</f>
        <v>94.444444444444443</v>
      </c>
      <c r="Q46" s="44">
        <f>L46/K46*100</f>
        <v>117.64705882352942</v>
      </c>
      <c r="R46" s="44">
        <f>M46/L46*100</f>
        <v>100</v>
      </c>
      <c r="S46" s="44">
        <f>N46/M46*100</f>
        <v>100</v>
      </c>
      <c r="T46" s="44">
        <f>O46/N46*100</f>
        <v>100</v>
      </c>
    </row>
    <row r="47" spans="1:20" ht="20.25" customHeight="1" x14ac:dyDescent="0.25">
      <c r="A47" s="350" t="s">
        <v>236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</row>
    <row r="48" spans="1:20" ht="46.8" x14ac:dyDescent="0.25">
      <c r="A48" s="41" t="s">
        <v>352</v>
      </c>
      <c r="B48" s="43" t="s">
        <v>351</v>
      </c>
      <c r="C48" s="42"/>
      <c r="D48" s="42"/>
      <c r="E48" s="42"/>
      <c r="F48" s="42"/>
      <c r="G48" s="42"/>
      <c r="H48" s="42"/>
      <c r="I48" s="43">
        <v>1700.21</v>
      </c>
      <c r="J48" s="39">
        <f>C48*$I48</f>
        <v>0</v>
      </c>
      <c r="K48" s="39">
        <f t="shared" ref="K48:O54" si="12">D48*$I48</f>
        <v>0</v>
      </c>
      <c r="L48" s="39">
        <f t="shared" si="12"/>
        <v>0</v>
      </c>
      <c r="M48" s="39">
        <f t="shared" si="12"/>
        <v>0</v>
      </c>
      <c r="N48" s="39">
        <f t="shared" si="12"/>
        <v>0</v>
      </c>
      <c r="O48" s="39">
        <f t="shared" si="12"/>
        <v>0</v>
      </c>
      <c r="P48" s="82"/>
      <c r="Q48" s="82"/>
      <c r="R48" s="82"/>
      <c r="S48" s="82"/>
      <c r="T48" s="82"/>
    </row>
    <row r="49" spans="1:20" ht="50.25" customHeight="1" x14ac:dyDescent="0.25">
      <c r="A49" s="41" t="s">
        <v>353</v>
      </c>
      <c r="B49" s="43" t="s">
        <v>47</v>
      </c>
      <c r="C49" s="42"/>
      <c r="D49" s="42"/>
      <c r="E49" s="42"/>
      <c r="F49" s="42"/>
      <c r="G49" s="42"/>
      <c r="H49" s="42"/>
      <c r="I49" s="43">
        <v>209.74</v>
      </c>
      <c r="J49" s="39">
        <f t="shared" ref="J49:J53" si="13">C49*$I49</f>
        <v>0</v>
      </c>
      <c r="K49" s="39">
        <f t="shared" si="12"/>
        <v>0</v>
      </c>
      <c r="L49" s="39">
        <f t="shared" si="12"/>
        <v>0</v>
      </c>
      <c r="M49" s="39">
        <f t="shared" si="12"/>
        <v>0</v>
      </c>
      <c r="N49" s="39">
        <f t="shared" si="12"/>
        <v>0</v>
      </c>
      <c r="O49" s="39">
        <f t="shared" si="12"/>
        <v>0</v>
      </c>
      <c r="P49" s="82"/>
      <c r="Q49" s="82"/>
      <c r="R49" s="82"/>
      <c r="S49" s="82"/>
      <c r="T49" s="82"/>
    </row>
    <row r="50" spans="1:20" s="105" customFormat="1" ht="32.25" customHeight="1" x14ac:dyDescent="0.25">
      <c r="A50" s="41" t="s">
        <v>450</v>
      </c>
      <c r="B50" s="43" t="s">
        <v>47</v>
      </c>
      <c r="C50" s="80">
        <v>1.2</v>
      </c>
      <c r="D50" s="80">
        <v>1.3</v>
      </c>
      <c r="E50" s="80">
        <v>1.3</v>
      </c>
      <c r="F50" s="80">
        <v>1.3</v>
      </c>
      <c r="G50" s="80">
        <v>1.3</v>
      </c>
      <c r="H50" s="80">
        <v>1.3</v>
      </c>
      <c r="I50" s="43">
        <v>282.60000000000002</v>
      </c>
      <c r="J50" s="82">
        <f t="shared" si="13"/>
        <v>339.12</v>
      </c>
      <c r="K50" s="82">
        <f t="shared" si="12"/>
        <v>367.38000000000005</v>
      </c>
      <c r="L50" s="82">
        <f t="shared" si="12"/>
        <v>367.38000000000005</v>
      </c>
      <c r="M50" s="82">
        <f t="shared" si="12"/>
        <v>367.38000000000005</v>
      </c>
      <c r="N50" s="82">
        <f t="shared" si="12"/>
        <v>367.38000000000005</v>
      </c>
      <c r="O50" s="82">
        <f t="shared" si="12"/>
        <v>367.38000000000005</v>
      </c>
      <c r="P50" s="82"/>
      <c r="Q50" s="82"/>
      <c r="R50" s="82"/>
      <c r="S50" s="82"/>
      <c r="T50" s="82"/>
    </row>
    <row r="51" spans="1:20" s="105" customFormat="1" ht="36.75" customHeight="1" x14ac:dyDescent="0.25">
      <c r="A51" s="41" t="s">
        <v>354</v>
      </c>
      <c r="B51" s="43" t="s">
        <v>355</v>
      </c>
      <c r="C51" s="80"/>
      <c r="D51" s="80"/>
      <c r="E51" s="80"/>
      <c r="F51" s="80"/>
      <c r="G51" s="80"/>
      <c r="H51" s="80"/>
      <c r="I51" s="43">
        <v>501.51</v>
      </c>
      <c r="J51" s="82">
        <f t="shared" si="13"/>
        <v>0</v>
      </c>
      <c r="K51" s="82">
        <f t="shared" si="12"/>
        <v>0</v>
      </c>
      <c r="L51" s="82">
        <f t="shared" si="12"/>
        <v>0</v>
      </c>
      <c r="M51" s="82">
        <f t="shared" si="12"/>
        <v>0</v>
      </c>
      <c r="N51" s="82">
        <f t="shared" si="12"/>
        <v>0</v>
      </c>
      <c r="O51" s="82">
        <f t="shared" si="12"/>
        <v>0</v>
      </c>
      <c r="P51" s="82"/>
      <c r="Q51" s="82"/>
      <c r="R51" s="82"/>
      <c r="S51" s="82"/>
      <c r="T51" s="82"/>
    </row>
    <row r="52" spans="1:20" s="105" customFormat="1" ht="47.25" customHeight="1" x14ac:dyDescent="0.25">
      <c r="A52" s="41" t="s">
        <v>356</v>
      </c>
      <c r="B52" s="43" t="s">
        <v>355</v>
      </c>
      <c r="C52" s="80"/>
      <c r="D52" s="80"/>
      <c r="E52" s="80"/>
      <c r="F52" s="80"/>
      <c r="G52" s="80"/>
      <c r="H52" s="80"/>
      <c r="I52" s="43">
        <v>444.92</v>
      </c>
      <c r="J52" s="82">
        <f t="shared" si="13"/>
        <v>0</v>
      </c>
      <c r="K52" s="82">
        <f t="shared" si="12"/>
        <v>0</v>
      </c>
      <c r="L52" s="82">
        <f t="shared" si="12"/>
        <v>0</v>
      </c>
      <c r="M52" s="82">
        <f t="shared" si="12"/>
        <v>0</v>
      </c>
      <c r="N52" s="82">
        <f t="shared" si="12"/>
        <v>0</v>
      </c>
      <c r="O52" s="82">
        <f t="shared" si="12"/>
        <v>0</v>
      </c>
      <c r="P52" s="82"/>
      <c r="Q52" s="82"/>
      <c r="R52" s="82"/>
      <c r="S52" s="82"/>
      <c r="T52" s="82"/>
    </row>
    <row r="53" spans="1:20" s="115" customFormat="1" ht="34.5" customHeight="1" x14ac:dyDescent="0.25">
      <c r="A53" s="88" t="s">
        <v>384</v>
      </c>
      <c r="B53" s="89" t="s">
        <v>239</v>
      </c>
      <c r="C53" s="90"/>
      <c r="D53" s="90"/>
      <c r="E53" s="90"/>
      <c r="F53" s="90"/>
      <c r="G53" s="90"/>
      <c r="H53" s="90"/>
      <c r="I53" s="89">
        <v>945.2</v>
      </c>
      <c r="J53" s="91">
        <f t="shared" si="13"/>
        <v>0</v>
      </c>
      <c r="K53" s="91">
        <f t="shared" si="12"/>
        <v>0</v>
      </c>
      <c r="L53" s="91">
        <f t="shared" si="12"/>
        <v>0</v>
      </c>
      <c r="M53" s="91">
        <f t="shared" si="12"/>
        <v>0</v>
      </c>
      <c r="N53" s="91">
        <f t="shared" si="12"/>
        <v>0</v>
      </c>
      <c r="O53" s="91">
        <f t="shared" si="12"/>
        <v>0</v>
      </c>
      <c r="P53" s="91" t="e">
        <f>K53/J53*100</f>
        <v>#DIV/0!</v>
      </c>
      <c r="Q53" s="91" t="e">
        <f t="shared" ref="Q53:T53" si="14">L53/K53*100</f>
        <v>#DIV/0!</v>
      </c>
      <c r="R53" s="91" t="e">
        <f t="shared" si="14"/>
        <v>#DIV/0!</v>
      </c>
      <c r="S53" s="91" t="e">
        <f t="shared" si="14"/>
        <v>#DIV/0!</v>
      </c>
      <c r="T53" s="91" t="e">
        <f t="shared" si="14"/>
        <v>#DIV/0!</v>
      </c>
    </row>
    <row r="54" spans="1:20" s="115" customFormat="1" ht="34.5" customHeight="1" x14ac:dyDescent="0.25">
      <c r="A54" s="88" t="s">
        <v>385</v>
      </c>
      <c r="B54" s="89" t="s">
        <v>239</v>
      </c>
      <c r="C54" s="90">
        <v>18.8</v>
      </c>
      <c r="D54" s="90">
        <v>19</v>
      </c>
      <c r="E54" s="90">
        <v>19</v>
      </c>
      <c r="F54" s="90">
        <v>19</v>
      </c>
      <c r="G54" s="90">
        <v>19.04</v>
      </c>
      <c r="H54" s="90">
        <v>19.05</v>
      </c>
      <c r="I54" s="89">
        <v>401.7</v>
      </c>
      <c r="J54" s="91">
        <f>C54*$I54</f>
        <v>7551.96</v>
      </c>
      <c r="K54" s="91">
        <f>D54*$I54</f>
        <v>7632.3</v>
      </c>
      <c r="L54" s="91">
        <f t="shared" si="12"/>
        <v>7632.3</v>
      </c>
      <c r="M54" s="91">
        <f t="shared" si="12"/>
        <v>7632.3</v>
      </c>
      <c r="N54" s="91">
        <f t="shared" si="12"/>
        <v>7648.3679999999995</v>
      </c>
      <c r="O54" s="91">
        <f t="shared" si="12"/>
        <v>7652.3850000000002</v>
      </c>
      <c r="P54" s="91">
        <f>K54/J54*100</f>
        <v>101.06382978723406</v>
      </c>
      <c r="Q54" s="91">
        <f t="shared" ref="Q54" si="15">L54/K54*100</f>
        <v>100</v>
      </c>
      <c r="R54" s="91">
        <f t="shared" ref="R54" si="16">M54/L54*100</f>
        <v>100</v>
      </c>
      <c r="S54" s="91">
        <f t="shared" ref="S54" si="17">N54/M54*100</f>
        <v>100.21052631578947</v>
      </c>
      <c r="T54" s="91">
        <f t="shared" ref="T54" si="18">O54/N54*100</f>
        <v>100.05252100840336</v>
      </c>
    </row>
    <row r="55" spans="1:20" ht="15.6" x14ac:dyDescent="0.25">
      <c r="A55" s="40" t="s">
        <v>357</v>
      </c>
      <c r="B55" s="44"/>
      <c r="C55" s="81"/>
      <c r="D55" s="81"/>
      <c r="E55" s="81"/>
      <c r="F55" s="81"/>
      <c r="G55" s="81"/>
      <c r="H55" s="81"/>
      <c r="I55" s="106"/>
      <c r="J55" s="83">
        <f t="shared" ref="J55:O55" si="19">SUM(J48:J54)</f>
        <v>7891.08</v>
      </c>
      <c r="K55" s="83">
        <f t="shared" si="19"/>
        <v>7999.68</v>
      </c>
      <c r="L55" s="83">
        <f t="shared" si="19"/>
        <v>7999.68</v>
      </c>
      <c r="M55" s="83">
        <f t="shared" si="19"/>
        <v>7999.68</v>
      </c>
      <c r="N55" s="83">
        <f t="shared" si="19"/>
        <v>8015.7479999999996</v>
      </c>
      <c r="O55" s="83">
        <f t="shared" si="19"/>
        <v>8019.7650000000003</v>
      </c>
      <c r="P55" s="83">
        <f t="shared" ref="P55:T56" si="20">K55/J55*100</f>
        <v>101.37623747319759</v>
      </c>
      <c r="Q55" s="83">
        <f t="shared" si="20"/>
        <v>100</v>
      </c>
      <c r="R55" s="83">
        <f t="shared" si="20"/>
        <v>100</v>
      </c>
      <c r="S55" s="83">
        <f t="shared" si="20"/>
        <v>100.20085803432137</v>
      </c>
      <c r="T55" s="83">
        <f t="shared" si="20"/>
        <v>100.05011385088454</v>
      </c>
    </row>
    <row r="56" spans="1:20" ht="34.5" customHeight="1" x14ac:dyDescent="0.25">
      <c r="A56" s="40" t="s">
        <v>241</v>
      </c>
      <c r="B56" s="39" t="s">
        <v>48</v>
      </c>
      <c r="C56" s="39" t="s">
        <v>48</v>
      </c>
      <c r="D56" s="39" t="s">
        <v>48</v>
      </c>
      <c r="E56" s="39" t="s">
        <v>48</v>
      </c>
      <c r="F56" s="39" t="s">
        <v>245</v>
      </c>
      <c r="G56" s="39" t="s">
        <v>48</v>
      </c>
      <c r="H56" s="39" t="s">
        <v>245</v>
      </c>
      <c r="I56" s="44" t="s">
        <v>48</v>
      </c>
      <c r="J56" s="83">
        <f t="shared" ref="J56:O56" si="21">J35+J46+J55</f>
        <v>2669738.5879799998</v>
      </c>
      <c r="K56" s="83">
        <f t="shared" si="21"/>
        <v>2293643.1578700002</v>
      </c>
      <c r="L56" s="83">
        <f t="shared" si="21"/>
        <v>2894791.2222000002</v>
      </c>
      <c r="M56" s="83">
        <f t="shared" si="21"/>
        <v>2526264.3222000003</v>
      </c>
      <c r="N56" s="83">
        <f t="shared" si="21"/>
        <v>2494133.2902000002</v>
      </c>
      <c r="O56" s="83">
        <f t="shared" si="21"/>
        <v>2352037.8072000002</v>
      </c>
      <c r="P56" s="83">
        <f>K56/J56*100</f>
        <v>85.912649582873044</v>
      </c>
      <c r="Q56" s="83">
        <f t="shared" si="20"/>
        <v>126.20931081922345</v>
      </c>
      <c r="R56" s="83">
        <f t="shared" si="20"/>
        <v>87.269309884119224</v>
      </c>
      <c r="S56" s="83">
        <f t="shared" si="20"/>
        <v>98.728120738687437</v>
      </c>
      <c r="T56" s="83">
        <f t="shared" si="20"/>
        <v>94.302811178603633</v>
      </c>
    </row>
    <row r="57" spans="1:20" ht="15" customHeight="1" x14ac:dyDescent="0.25">
      <c r="A57" s="350" t="s">
        <v>174</v>
      </c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</row>
    <row r="58" spans="1:20" s="105" customFormat="1" ht="30.75" customHeight="1" x14ac:dyDescent="0.25">
      <c r="A58" s="41" t="s">
        <v>473</v>
      </c>
      <c r="B58" s="43" t="s">
        <v>240</v>
      </c>
      <c r="C58" s="42">
        <v>50.4</v>
      </c>
      <c r="D58" s="42">
        <v>51.5</v>
      </c>
      <c r="E58" s="42">
        <v>51</v>
      </c>
      <c r="F58" s="42">
        <v>51.5</v>
      </c>
      <c r="G58" s="42">
        <v>51.5</v>
      </c>
      <c r="H58" s="42">
        <v>51.5</v>
      </c>
      <c r="I58" s="43">
        <v>1340.39</v>
      </c>
      <c r="J58" s="82">
        <f t="shared" ref="J58:J60" si="22">C58*$I58</f>
        <v>67555.656000000003</v>
      </c>
      <c r="K58" s="82">
        <f t="shared" ref="K58:K60" si="23">D58*$I58</f>
        <v>69030.085000000006</v>
      </c>
      <c r="L58" s="82">
        <f t="shared" ref="L58:L60" si="24">E58*$I58</f>
        <v>68359.89</v>
      </c>
      <c r="M58" s="82">
        <f t="shared" ref="M58:M60" si="25">F58*$I58</f>
        <v>69030.085000000006</v>
      </c>
      <c r="N58" s="82">
        <f t="shared" ref="N58:N60" si="26">G58*$I58</f>
        <v>69030.085000000006</v>
      </c>
      <c r="O58" s="82">
        <f t="shared" ref="O58:O60" si="27">H58*$I58</f>
        <v>69030.085000000006</v>
      </c>
      <c r="P58" s="82"/>
      <c r="Q58" s="82"/>
      <c r="R58" s="82"/>
      <c r="S58" s="82"/>
      <c r="T58" s="82"/>
    </row>
    <row r="59" spans="1:20" ht="39" customHeight="1" x14ac:dyDescent="0.25">
      <c r="A59" s="41" t="s">
        <v>358</v>
      </c>
      <c r="B59" s="43" t="s">
        <v>240</v>
      </c>
      <c r="C59" s="42"/>
      <c r="D59" s="42"/>
      <c r="E59" s="42"/>
      <c r="F59" s="42"/>
      <c r="G59" s="42"/>
      <c r="H59" s="42"/>
      <c r="I59" s="39">
        <v>925.47</v>
      </c>
      <c r="J59" s="82">
        <f t="shared" si="22"/>
        <v>0</v>
      </c>
      <c r="K59" s="82">
        <f t="shared" si="23"/>
        <v>0</v>
      </c>
      <c r="L59" s="82">
        <f t="shared" si="24"/>
        <v>0</v>
      </c>
      <c r="M59" s="82">
        <f t="shared" si="25"/>
        <v>0</v>
      </c>
      <c r="N59" s="82">
        <f t="shared" si="26"/>
        <v>0</v>
      </c>
      <c r="O59" s="82">
        <f t="shared" si="27"/>
        <v>0</v>
      </c>
      <c r="P59" s="82"/>
      <c r="Q59" s="82"/>
      <c r="R59" s="82"/>
      <c r="S59" s="82"/>
      <c r="T59" s="82"/>
    </row>
    <row r="60" spans="1:20" ht="31.5" customHeight="1" x14ac:dyDescent="0.25">
      <c r="A60" s="41" t="s">
        <v>359</v>
      </c>
      <c r="B60" s="43" t="s">
        <v>240</v>
      </c>
      <c r="C60" s="42"/>
      <c r="D60" s="42"/>
      <c r="E60" s="42"/>
      <c r="F60" s="42"/>
      <c r="G60" s="42"/>
      <c r="H60" s="42"/>
      <c r="I60" s="39">
        <v>252.33</v>
      </c>
      <c r="J60" s="82">
        <f t="shared" si="22"/>
        <v>0</v>
      </c>
      <c r="K60" s="82">
        <f t="shared" si="23"/>
        <v>0</v>
      </c>
      <c r="L60" s="82">
        <f t="shared" si="24"/>
        <v>0</v>
      </c>
      <c r="M60" s="82">
        <f t="shared" si="25"/>
        <v>0</v>
      </c>
      <c r="N60" s="82">
        <f t="shared" si="26"/>
        <v>0</v>
      </c>
      <c r="O60" s="82">
        <f t="shared" si="27"/>
        <v>0</v>
      </c>
      <c r="P60" s="82"/>
      <c r="Q60" s="82"/>
      <c r="R60" s="82"/>
      <c r="S60" s="82"/>
      <c r="T60" s="82"/>
    </row>
    <row r="61" spans="1:20" ht="15.6" x14ac:dyDescent="0.25">
      <c r="A61" s="40" t="s">
        <v>357</v>
      </c>
      <c r="B61" s="39" t="s">
        <v>48</v>
      </c>
      <c r="C61" s="39" t="s">
        <v>48</v>
      </c>
      <c r="D61" s="39" t="s">
        <v>48</v>
      </c>
      <c r="E61" s="39" t="s">
        <v>48</v>
      </c>
      <c r="F61" s="39" t="s">
        <v>245</v>
      </c>
      <c r="G61" s="39" t="s">
        <v>48</v>
      </c>
      <c r="H61" s="39" t="s">
        <v>245</v>
      </c>
      <c r="I61" s="106" t="s">
        <v>48</v>
      </c>
      <c r="J61" s="83">
        <f t="shared" ref="J61:O61" si="28">SUM(J58:J60)</f>
        <v>67555.656000000003</v>
      </c>
      <c r="K61" s="83">
        <f t="shared" si="28"/>
        <v>69030.085000000006</v>
      </c>
      <c r="L61" s="83">
        <f t="shared" si="28"/>
        <v>68359.89</v>
      </c>
      <c r="M61" s="83">
        <f t="shared" si="28"/>
        <v>69030.085000000006</v>
      </c>
      <c r="N61" s="83">
        <f t="shared" si="28"/>
        <v>69030.085000000006</v>
      </c>
      <c r="O61" s="83">
        <f t="shared" si="28"/>
        <v>69030.085000000006</v>
      </c>
      <c r="P61" s="83">
        <f t="shared" ref="P61" si="29">K61/J61*100</f>
        <v>102.1825396825397</v>
      </c>
      <c r="Q61" s="83">
        <f t="shared" ref="Q61" si="30">L61/K61*100</f>
        <v>99.029126213592221</v>
      </c>
      <c r="R61" s="83">
        <f t="shared" ref="R61" si="31">M61/L61*100</f>
        <v>100.98039215686276</v>
      </c>
      <c r="S61" s="83">
        <f t="shared" ref="S61" si="32">N61/M61*100</f>
        <v>100</v>
      </c>
      <c r="T61" s="83">
        <f t="shared" ref="T61" si="33">O61/N61*100</f>
        <v>100</v>
      </c>
    </row>
    <row r="62" spans="1:20" ht="15.6" x14ac:dyDescent="0.25">
      <c r="A62" s="350" t="s">
        <v>242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</row>
    <row r="63" spans="1:20" s="105" customFormat="1" ht="15.6" x14ac:dyDescent="0.25">
      <c r="A63" s="41" t="s">
        <v>246</v>
      </c>
      <c r="B63" s="39" t="s">
        <v>37</v>
      </c>
      <c r="C63" s="80">
        <v>92181</v>
      </c>
      <c r="D63" s="80">
        <v>80728</v>
      </c>
      <c r="E63" s="80">
        <v>81858</v>
      </c>
      <c r="F63" s="80">
        <v>85624</v>
      </c>
      <c r="G63" s="80">
        <v>89220</v>
      </c>
      <c r="H63" s="80">
        <v>92878</v>
      </c>
      <c r="I63" s="43">
        <v>109.5</v>
      </c>
      <c r="J63" s="82">
        <f t="shared" ref="J63:O68" si="34">C63*$I63</f>
        <v>10093819.5</v>
      </c>
      <c r="K63" s="82">
        <f t="shared" si="34"/>
        <v>8839716</v>
      </c>
      <c r="L63" s="82">
        <f t="shared" si="34"/>
        <v>8963451</v>
      </c>
      <c r="M63" s="82">
        <f t="shared" si="34"/>
        <v>9375828</v>
      </c>
      <c r="N63" s="82">
        <f t="shared" si="34"/>
        <v>9769590</v>
      </c>
      <c r="O63" s="82">
        <f t="shared" si="34"/>
        <v>10170141</v>
      </c>
      <c r="P63" s="82">
        <f t="shared" ref="P63:P67" si="35">K63/J63*100</f>
        <v>87.575530749286727</v>
      </c>
      <c r="Q63" s="82">
        <f t="shared" ref="Q63:Q67" si="36">L63/K63*100</f>
        <v>101.39976216430482</v>
      </c>
      <c r="R63" s="82">
        <f t="shared" ref="R63:R67" si="37">M63/L63*100</f>
        <v>104.60064990593467</v>
      </c>
      <c r="S63" s="82">
        <f t="shared" ref="S63:S67" si="38">N63/M63*100</f>
        <v>104.19975707745492</v>
      </c>
      <c r="T63" s="82">
        <f t="shared" ref="T63:T67" si="39">O63/N63*100</f>
        <v>104.09997758350144</v>
      </c>
    </row>
    <row r="64" spans="1:20" s="105" customFormat="1" ht="15.6" x14ac:dyDescent="0.25">
      <c r="A64" s="41" t="s">
        <v>247</v>
      </c>
      <c r="B64" s="39" t="s">
        <v>37</v>
      </c>
      <c r="C64" s="80">
        <v>431.5</v>
      </c>
      <c r="D64" s="80">
        <v>319</v>
      </c>
      <c r="E64" s="80">
        <v>323</v>
      </c>
      <c r="F64" s="80">
        <v>338</v>
      </c>
      <c r="G64" s="80">
        <v>353</v>
      </c>
      <c r="H64" s="80">
        <v>367</v>
      </c>
      <c r="I64" s="43">
        <v>315.2</v>
      </c>
      <c r="J64" s="82">
        <f t="shared" si="34"/>
        <v>136008.79999999999</v>
      </c>
      <c r="K64" s="82">
        <f t="shared" si="34"/>
        <v>100548.8</v>
      </c>
      <c r="L64" s="82">
        <f t="shared" si="34"/>
        <v>101809.59999999999</v>
      </c>
      <c r="M64" s="82">
        <f t="shared" si="34"/>
        <v>106537.59999999999</v>
      </c>
      <c r="N64" s="82">
        <f t="shared" si="34"/>
        <v>111265.59999999999</v>
      </c>
      <c r="O64" s="82">
        <f t="shared" si="34"/>
        <v>115678.39999999999</v>
      </c>
      <c r="P64" s="82">
        <f t="shared" si="35"/>
        <v>73.928157589803021</v>
      </c>
      <c r="Q64" s="82">
        <f t="shared" si="36"/>
        <v>101.2539184952978</v>
      </c>
      <c r="R64" s="82">
        <f t="shared" si="37"/>
        <v>104.64396284829722</v>
      </c>
      <c r="S64" s="82">
        <f t="shared" si="38"/>
        <v>104.4378698224852</v>
      </c>
      <c r="T64" s="82">
        <f t="shared" si="39"/>
        <v>103.96600566572238</v>
      </c>
    </row>
    <row r="65" spans="1:20" s="105" customFormat="1" ht="15.6" x14ac:dyDescent="0.25">
      <c r="A65" s="41" t="s">
        <v>248</v>
      </c>
      <c r="B65" s="39" t="s">
        <v>37</v>
      </c>
      <c r="C65" s="80">
        <v>317</v>
      </c>
      <c r="D65" s="80">
        <v>387.9</v>
      </c>
      <c r="E65" s="80">
        <v>292</v>
      </c>
      <c r="F65" s="80">
        <v>305</v>
      </c>
      <c r="G65" s="80">
        <v>318</v>
      </c>
      <c r="H65" s="80">
        <v>331</v>
      </c>
      <c r="I65" s="43">
        <v>444</v>
      </c>
      <c r="J65" s="82">
        <f t="shared" si="34"/>
        <v>140748</v>
      </c>
      <c r="K65" s="82">
        <f t="shared" si="34"/>
        <v>172227.59999999998</v>
      </c>
      <c r="L65" s="82">
        <f t="shared" si="34"/>
        <v>129648</v>
      </c>
      <c r="M65" s="82">
        <f t="shared" si="34"/>
        <v>135420</v>
      </c>
      <c r="N65" s="82">
        <f t="shared" si="34"/>
        <v>141192</v>
      </c>
      <c r="O65" s="82">
        <f t="shared" si="34"/>
        <v>146964</v>
      </c>
      <c r="P65" s="82">
        <f t="shared" si="35"/>
        <v>122.36593059936907</v>
      </c>
      <c r="Q65" s="82">
        <f t="shared" si="36"/>
        <v>75.277133281773672</v>
      </c>
      <c r="R65" s="82">
        <f t="shared" si="37"/>
        <v>104.45205479452055</v>
      </c>
      <c r="S65" s="82">
        <f t="shared" si="38"/>
        <v>104.26229508196721</v>
      </c>
      <c r="T65" s="82">
        <f t="shared" si="39"/>
        <v>104.08805031446542</v>
      </c>
    </row>
    <row r="66" spans="1:20" s="105" customFormat="1" ht="15.6" x14ac:dyDescent="0.25">
      <c r="A66" s="41" t="s">
        <v>249</v>
      </c>
      <c r="B66" s="39" t="s">
        <v>37</v>
      </c>
      <c r="C66" s="80">
        <v>611</v>
      </c>
      <c r="D66" s="80">
        <v>116</v>
      </c>
      <c r="E66" s="80">
        <v>118</v>
      </c>
      <c r="F66" s="80">
        <v>123</v>
      </c>
      <c r="G66" s="80">
        <v>128</v>
      </c>
      <c r="H66" s="80">
        <v>133</v>
      </c>
      <c r="I66" s="43">
        <v>1500</v>
      </c>
      <c r="J66" s="82">
        <f t="shared" si="34"/>
        <v>916500</v>
      </c>
      <c r="K66" s="82">
        <f t="shared" si="34"/>
        <v>174000</v>
      </c>
      <c r="L66" s="82">
        <f t="shared" si="34"/>
        <v>177000</v>
      </c>
      <c r="M66" s="82">
        <f t="shared" si="34"/>
        <v>184500</v>
      </c>
      <c r="N66" s="82">
        <f t="shared" si="34"/>
        <v>192000</v>
      </c>
      <c r="O66" s="82">
        <f t="shared" si="34"/>
        <v>199500</v>
      </c>
      <c r="P66" s="82">
        <f t="shared" si="35"/>
        <v>18.985270049099835</v>
      </c>
      <c r="Q66" s="82">
        <f t="shared" si="36"/>
        <v>101.72413793103448</v>
      </c>
      <c r="R66" s="82">
        <f t="shared" si="37"/>
        <v>104.23728813559323</v>
      </c>
      <c r="S66" s="82">
        <f t="shared" si="38"/>
        <v>104.06504065040652</v>
      </c>
      <c r="T66" s="82">
        <f t="shared" si="39"/>
        <v>103.90625</v>
      </c>
    </row>
    <row r="67" spans="1:20" s="105" customFormat="1" ht="15.6" x14ac:dyDescent="0.25">
      <c r="A67" s="41" t="s">
        <v>250</v>
      </c>
      <c r="B67" s="39" t="s">
        <v>37</v>
      </c>
      <c r="C67" s="80">
        <v>1448.1</v>
      </c>
      <c r="D67" s="80">
        <v>607.79999999999995</v>
      </c>
      <c r="E67" s="80">
        <v>616</v>
      </c>
      <c r="F67" s="80">
        <v>645</v>
      </c>
      <c r="G67" s="80">
        <v>672</v>
      </c>
      <c r="H67" s="80">
        <v>699</v>
      </c>
      <c r="I67" s="43">
        <v>296.3</v>
      </c>
      <c r="J67" s="82">
        <f t="shared" si="34"/>
        <v>429072.02999999997</v>
      </c>
      <c r="K67" s="82">
        <f t="shared" si="34"/>
        <v>180091.13999999998</v>
      </c>
      <c r="L67" s="82">
        <f t="shared" si="34"/>
        <v>182520.80000000002</v>
      </c>
      <c r="M67" s="82">
        <f t="shared" si="34"/>
        <v>191113.5</v>
      </c>
      <c r="N67" s="82">
        <f t="shared" si="34"/>
        <v>199113.60000000001</v>
      </c>
      <c r="O67" s="82">
        <f t="shared" si="34"/>
        <v>207113.7</v>
      </c>
      <c r="P67" s="82">
        <f t="shared" si="35"/>
        <v>41.97223948622333</v>
      </c>
      <c r="Q67" s="82">
        <f t="shared" si="36"/>
        <v>101.34912800263247</v>
      </c>
      <c r="R67" s="82">
        <f t="shared" si="37"/>
        <v>104.70779220779221</v>
      </c>
      <c r="S67" s="82">
        <f t="shared" si="38"/>
        <v>104.18604651162791</v>
      </c>
      <c r="T67" s="82">
        <f t="shared" si="39"/>
        <v>104.01785714285714</v>
      </c>
    </row>
    <row r="68" spans="1:20" s="105" customFormat="1" ht="15.6" x14ac:dyDescent="0.25">
      <c r="A68" s="41" t="s">
        <v>251</v>
      </c>
      <c r="B68" s="39" t="s">
        <v>38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43">
        <v>90.8</v>
      </c>
      <c r="J68" s="82">
        <f t="shared" si="34"/>
        <v>0</v>
      </c>
      <c r="K68" s="82">
        <f t="shared" si="34"/>
        <v>0</v>
      </c>
      <c r="L68" s="82">
        <f t="shared" si="34"/>
        <v>0</v>
      </c>
      <c r="M68" s="82">
        <f t="shared" si="34"/>
        <v>0</v>
      </c>
      <c r="N68" s="82">
        <f t="shared" si="34"/>
        <v>0</v>
      </c>
      <c r="O68" s="82">
        <f t="shared" si="34"/>
        <v>0</v>
      </c>
      <c r="P68" s="82" t="e">
        <f t="shared" ref="P68" si="40">K68/J68*100</f>
        <v>#DIV/0!</v>
      </c>
      <c r="Q68" s="82" t="e">
        <f t="shared" ref="Q68" si="41">L68/K68*100</f>
        <v>#DIV/0!</v>
      </c>
      <c r="R68" s="82" t="e">
        <f t="shared" ref="R68" si="42">M68/L68*100</f>
        <v>#DIV/0!</v>
      </c>
      <c r="S68" s="82" t="e">
        <f t="shared" ref="S68" si="43">N68/M68*100</f>
        <v>#DIV/0!</v>
      </c>
      <c r="T68" s="82" t="e">
        <f t="shared" ref="T68" si="44">O68/N68*100</f>
        <v>#DIV/0!</v>
      </c>
    </row>
    <row r="69" spans="1:20" s="105" customFormat="1" ht="15.6" x14ac:dyDescent="0.25">
      <c r="A69" s="40" t="s">
        <v>357</v>
      </c>
      <c r="B69" s="44" t="s">
        <v>48</v>
      </c>
      <c r="C69" s="44" t="s">
        <v>245</v>
      </c>
      <c r="D69" s="44" t="s">
        <v>245</v>
      </c>
      <c r="E69" s="44" t="s">
        <v>245</v>
      </c>
      <c r="F69" s="44" t="s">
        <v>245</v>
      </c>
      <c r="G69" s="44" t="s">
        <v>48</v>
      </c>
      <c r="H69" s="44" t="s">
        <v>245</v>
      </c>
      <c r="I69" s="106" t="s">
        <v>48</v>
      </c>
      <c r="J69" s="83">
        <f t="shared" ref="J69:O69" si="45">SUM(J63:J68)</f>
        <v>11716148.33</v>
      </c>
      <c r="K69" s="83">
        <f t="shared" si="45"/>
        <v>9466583.540000001</v>
      </c>
      <c r="L69" s="83">
        <f t="shared" si="45"/>
        <v>9554429.4000000004</v>
      </c>
      <c r="M69" s="83">
        <f t="shared" si="45"/>
        <v>9993399.0999999996</v>
      </c>
      <c r="N69" s="83">
        <f t="shared" si="45"/>
        <v>10413161.199999999</v>
      </c>
      <c r="O69" s="83">
        <f t="shared" si="45"/>
        <v>10839397.1</v>
      </c>
      <c r="P69" s="83">
        <f>K69/J69*100</f>
        <v>80.799451094009839</v>
      </c>
      <c r="Q69" s="83">
        <f>L69/K69*100</f>
        <v>100.92795737373275</v>
      </c>
      <c r="R69" s="83">
        <f>M69/L69*100</f>
        <v>104.59441042078346</v>
      </c>
      <c r="S69" s="83">
        <f>N69/M69*100</f>
        <v>104.2003936378364</v>
      </c>
      <c r="T69" s="83">
        <f>O69/N69*100</f>
        <v>104.09324211748495</v>
      </c>
    </row>
    <row r="70" spans="1:20" s="105" customFormat="1" ht="15.6" x14ac:dyDescent="0.25">
      <c r="A70" s="76"/>
      <c r="B70" s="36"/>
      <c r="C70" s="36"/>
      <c r="D70" s="36"/>
      <c r="E70" s="36"/>
      <c r="F70" s="36"/>
      <c r="G70" s="36"/>
      <c r="H70" s="36"/>
      <c r="I70" s="221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6" x14ac:dyDescent="0.25">
      <c r="A71" s="352" t="s">
        <v>50</v>
      </c>
      <c r="B71" s="352"/>
      <c r="C71" s="352"/>
      <c r="D71" s="352"/>
      <c r="E71" s="352"/>
      <c r="F71" s="352"/>
      <c r="G71" s="352"/>
      <c r="H71" s="352"/>
      <c r="I71" s="35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6"/>
    </row>
    <row r="72" spans="1:20" ht="15.6" x14ac:dyDescent="0.25">
      <c r="A72" s="38" t="s">
        <v>244</v>
      </c>
      <c r="B72" s="38"/>
      <c r="C72" s="38"/>
      <c r="D72" s="38"/>
      <c r="E72" s="38"/>
      <c r="F72" s="38"/>
      <c r="G72" s="38"/>
      <c r="H72" s="38"/>
      <c r="I72" s="10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6"/>
    </row>
    <row r="73" spans="1:20" ht="20.25" customHeight="1" x14ac:dyDescent="0.25">
      <c r="A73" s="351" t="s">
        <v>53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6"/>
    </row>
    <row r="74" spans="1:20" ht="21" x14ac:dyDescent="0.4">
      <c r="A74" s="8"/>
      <c r="B74" s="11"/>
      <c r="C74" s="4"/>
      <c r="D74" s="4"/>
      <c r="E74" s="4"/>
      <c r="F74" s="4"/>
      <c r="G74" s="4"/>
      <c r="H74" s="4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20" ht="21" x14ac:dyDescent="0.4">
      <c r="A75" s="4"/>
      <c r="B75" s="11"/>
      <c r="C75" s="4"/>
      <c r="D75" s="4"/>
      <c r="E75" s="4"/>
      <c r="F75" s="4"/>
      <c r="G75" s="4"/>
      <c r="H75" s="4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20" ht="21" x14ac:dyDescent="0.4">
      <c r="A76" s="4"/>
      <c r="B76" s="11"/>
      <c r="C76" s="4"/>
      <c r="D76" s="4"/>
      <c r="E76" s="4"/>
      <c r="F76" s="4"/>
      <c r="G76" s="4"/>
      <c r="H76" s="4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0" ht="21" x14ac:dyDescent="0.4">
      <c r="A77" s="4"/>
      <c r="B77" s="11"/>
      <c r="C77" s="4"/>
      <c r="D77" s="4"/>
      <c r="E77" s="4"/>
      <c r="F77" s="4"/>
      <c r="G77" s="4"/>
      <c r="H77" s="4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0" ht="21" x14ac:dyDescent="0.4">
      <c r="A78" s="4"/>
      <c r="B78" s="11"/>
      <c r="C78" s="4"/>
      <c r="D78" s="4"/>
      <c r="E78" s="4"/>
      <c r="F78" s="4"/>
      <c r="G78" s="4"/>
      <c r="H78" s="4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0" ht="21" x14ac:dyDescent="0.4">
      <c r="A79" s="4"/>
      <c r="B79" s="11"/>
      <c r="C79" s="4"/>
      <c r="D79" s="4"/>
      <c r="E79" s="4"/>
      <c r="F79" s="4"/>
      <c r="G79" s="4"/>
      <c r="H79" s="4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20" ht="21" x14ac:dyDescent="0.4">
      <c r="A80" s="4"/>
      <c r="B80" s="11"/>
      <c r="C80" s="4"/>
      <c r="D80" s="4"/>
      <c r="E80" s="4"/>
      <c r="F80" s="4"/>
      <c r="G80" s="4"/>
      <c r="H80" s="4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21" x14ac:dyDescent="0.4">
      <c r="A81" s="4"/>
      <c r="B81" s="11"/>
      <c r="C81" s="4"/>
      <c r="D81" s="4"/>
      <c r="E81" s="4"/>
      <c r="F81" s="4"/>
      <c r="G81" s="4"/>
      <c r="H81" s="4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6"/>
      <c r="B82" s="12"/>
      <c r="C82" s="6"/>
      <c r="D82" s="6"/>
      <c r="E82" s="6"/>
      <c r="F82" s="6"/>
      <c r="G82" s="6"/>
      <c r="H82" s="6"/>
      <c r="I82" s="14"/>
    </row>
    <row r="83" spans="1:19" x14ac:dyDescent="0.25">
      <c r="A83" s="6"/>
      <c r="B83" s="12"/>
      <c r="C83" s="6"/>
      <c r="D83" s="6"/>
      <c r="E83" s="6"/>
      <c r="F83" s="6"/>
      <c r="G83" s="6"/>
      <c r="H83" s="6"/>
      <c r="I83" s="14"/>
    </row>
    <row r="84" spans="1:19" x14ac:dyDescent="0.25">
      <c r="A84" s="6"/>
      <c r="B84" s="12"/>
      <c r="C84" s="6"/>
      <c r="D84" s="6"/>
      <c r="E84" s="6"/>
      <c r="F84" s="6"/>
      <c r="G84" s="6"/>
      <c r="H84" s="6"/>
      <c r="I84" s="14"/>
    </row>
    <row r="85" spans="1:19" x14ac:dyDescent="0.25">
      <c r="A85" s="6"/>
      <c r="B85" s="12"/>
      <c r="C85" s="6"/>
      <c r="D85" s="6"/>
      <c r="E85" s="6"/>
      <c r="F85" s="6"/>
      <c r="G85" s="6"/>
      <c r="H85" s="6"/>
      <c r="I85" s="14"/>
    </row>
    <row r="86" spans="1:19" x14ac:dyDescent="0.25">
      <c r="A86" s="6"/>
      <c r="B86" s="12"/>
      <c r="C86" s="6"/>
      <c r="D86" s="6"/>
      <c r="E86" s="6"/>
      <c r="F86" s="6"/>
      <c r="G86" s="6"/>
      <c r="H86" s="6"/>
      <c r="I86" s="14"/>
    </row>
    <row r="87" spans="1:19" x14ac:dyDescent="0.25">
      <c r="A87" s="6"/>
      <c r="B87" s="12"/>
      <c r="C87" s="6"/>
      <c r="D87" s="6"/>
      <c r="E87" s="6"/>
      <c r="F87" s="6"/>
      <c r="G87" s="6"/>
      <c r="H87" s="6"/>
      <c r="I87" s="14"/>
    </row>
    <row r="88" spans="1:19" x14ac:dyDescent="0.25">
      <c r="A88" s="6"/>
      <c r="B88" s="12"/>
      <c r="C88" s="6"/>
      <c r="D88" s="6"/>
      <c r="E88" s="6"/>
      <c r="F88" s="6"/>
      <c r="G88" s="6"/>
      <c r="H88" s="6"/>
      <c r="I88" s="14"/>
    </row>
  </sheetData>
  <sheetProtection formatCells="0" formatColumns="0" formatRows="0"/>
  <mergeCells count="18">
    <mergeCell ref="A11:T11"/>
    <mergeCell ref="A47:T47"/>
    <mergeCell ref="A73:S73"/>
    <mergeCell ref="A71:I71"/>
    <mergeCell ref="A57:T57"/>
    <mergeCell ref="A62:T62"/>
    <mergeCell ref="A36:T36"/>
    <mergeCell ref="A12:T12"/>
    <mergeCell ref="A5:T5"/>
    <mergeCell ref="A6:T6"/>
    <mergeCell ref="Q1:T1"/>
    <mergeCell ref="Q2:T2"/>
    <mergeCell ref="Q3:T3"/>
    <mergeCell ref="B8:H8"/>
    <mergeCell ref="J8:O8"/>
    <mergeCell ref="A8:A9"/>
    <mergeCell ref="I8:I9"/>
    <mergeCell ref="P8:T8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3" fitToHeight="2" orientation="landscape" r:id="rId1"/>
  <headerFooter alignWithMargins="0"/>
  <rowBreaks count="3" manualBreakCount="3">
    <brk id="35" max="19" man="1"/>
    <brk id="36" max="19" man="1"/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</sheetPr>
  <dimension ref="A1:I271"/>
  <sheetViews>
    <sheetView view="pageBreakPreview" zoomScale="75" workbookViewId="0">
      <selection activeCell="H4" sqref="H4"/>
    </sheetView>
  </sheetViews>
  <sheetFormatPr defaultColWidth="9.109375" defaultRowHeight="13.2" x14ac:dyDescent="0.25"/>
  <cols>
    <col min="1" max="1" width="42.6640625" style="20" customWidth="1"/>
    <col min="2" max="2" width="9.33203125" style="20" customWidth="1"/>
    <col min="3" max="4" width="16.33203125" style="18" customWidth="1"/>
    <col min="5" max="5" width="16" style="18" customWidth="1"/>
    <col min="6" max="6" width="17" style="18" customWidth="1"/>
    <col min="7" max="7" width="16.6640625" style="18" customWidth="1"/>
    <col min="8" max="9" width="15.33203125" style="18" customWidth="1"/>
    <col min="10" max="16384" width="9.109375" style="18"/>
  </cols>
  <sheetData>
    <row r="1" spans="1:9" ht="18.75" customHeight="1" x14ac:dyDescent="0.35">
      <c r="A1" s="16"/>
      <c r="B1" s="16"/>
      <c r="C1" s="17"/>
      <c r="D1" s="17"/>
      <c r="E1" s="17"/>
      <c r="F1" s="332" t="s">
        <v>499</v>
      </c>
      <c r="G1" s="333"/>
      <c r="H1" s="333"/>
      <c r="I1" s="333"/>
    </row>
    <row r="2" spans="1:9" ht="18.75" customHeight="1" x14ac:dyDescent="0.35">
      <c r="A2" s="16"/>
      <c r="B2" s="16"/>
      <c r="C2" s="17"/>
      <c r="D2" s="17"/>
      <c r="E2" s="17"/>
      <c r="F2" s="332" t="s">
        <v>497</v>
      </c>
      <c r="G2" s="333"/>
      <c r="H2" s="333"/>
      <c r="I2" s="333"/>
    </row>
    <row r="3" spans="1:9" ht="18.75" customHeight="1" x14ac:dyDescent="0.35">
      <c r="A3" s="16"/>
      <c r="B3" s="16"/>
      <c r="C3" s="17"/>
      <c r="D3" s="17"/>
      <c r="E3" s="17"/>
      <c r="F3" s="332" t="s">
        <v>495</v>
      </c>
      <c r="G3" s="333"/>
      <c r="H3" s="333"/>
      <c r="I3" s="333"/>
    </row>
    <row r="4" spans="1:9" ht="15.6" x14ac:dyDescent="0.3">
      <c r="A4" s="16"/>
      <c r="B4" s="16"/>
      <c r="C4" s="17"/>
      <c r="D4" s="17"/>
      <c r="E4" s="17"/>
      <c r="F4" s="299"/>
      <c r="G4" s="299"/>
      <c r="H4" s="299"/>
      <c r="I4" s="299"/>
    </row>
    <row r="5" spans="1:9" ht="18.75" customHeight="1" x14ac:dyDescent="0.25">
      <c r="A5" s="376" t="s">
        <v>71</v>
      </c>
      <c r="B5" s="376"/>
      <c r="C5" s="376"/>
      <c r="D5" s="376"/>
      <c r="E5" s="376"/>
      <c r="F5" s="376"/>
      <c r="G5" s="376"/>
      <c r="H5" s="376"/>
      <c r="I5" s="376"/>
    </row>
    <row r="6" spans="1:9" ht="16.5" customHeight="1" x14ac:dyDescent="0.25">
      <c r="A6" s="377" t="s">
        <v>72</v>
      </c>
      <c r="B6" s="377"/>
      <c r="C6" s="377"/>
      <c r="D6" s="377"/>
      <c r="E6" s="377"/>
      <c r="F6" s="377"/>
      <c r="G6" s="377"/>
      <c r="H6" s="377"/>
      <c r="I6" s="377"/>
    </row>
    <row r="7" spans="1:9" ht="14.25" customHeight="1" x14ac:dyDescent="0.25">
      <c r="A7" s="37"/>
      <c r="B7" s="37"/>
      <c r="C7" s="37"/>
      <c r="D7" s="37"/>
      <c r="E7" s="37"/>
      <c r="F7" s="37"/>
      <c r="G7" s="58"/>
      <c r="H7" s="37"/>
      <c r="I7" s="37"/>
    </row>
    <row r="8" spans="1:9" ht="15.75" customHeight="1" x14ac:dyDescent="0.3">
      <c r="A8" s="378" t="s">
        <v>73</v>
      </c>
      <c r="B8" s="378"/>
      <c r="C8" s="378"/>
      <c r="D8" s="378"/>
      <c r="E8" s="378"/>
      <c r="F8" s="378"/>
      <c r="G8" s="378"/>
      <c r="H8" s="378"/>
      <c r="I8" s="378"/>
    </row>
    <row r="9" spans="1:9" ht="15.6" x14ac:dyDescent="0.25">
      <c r="A9" s="377" t="s">
        <v>74</v>
      </c>
      <c r="B9" s="377"/>
      <c r="C9" s="377"/>
      <c r="D9" s="377"/>
      <c r="E9" s="377"/>
      <c r="F9" s="377"/>
      <c r="G9" s="377"/>
      <c r="H9" s="377"/>
      <c r="I9" s="377"/>
    </row>
    <row r="10" spans="1:9" ht="13.8" thickBot="1" x14ac:dyDescent="0.3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8.75" customHeight="1" x14ac:dyDescent="0.25">
      <c r="A11" s="369" t="s">
        <v>75</v>
      </c>
      <c r="B11" s="372" t="s">
        <v>76</v>
      </c>
      <c r="C11" s="372" t="s">
        <v>429</v>
      </c>
      <c r="D11" s="372" t="s">
        <v>442</v>
      </c>
      <c r="E11" s="372" t="s">
        <v>443</v>
      </c>
      <c r="F11" s="367" t="s">
        <v>77</v>
      </c>
      <c r="G11" s="367"/>
      <c r="H11" s="367"/>
      <c r="I11" s="368"/>
    </row>
    <row r="12" spans="1:9" ht="18.75" customHeight="1" x14ac:dyDescent="0.25">
      <c r="A12" s="370"/>
      <c r="B12" s="373"/>
      <c r="C12" s="373"/>
      <c r="D12" s="373"/>
      <c r="E12" s="373"/>
      <c r="F12" s="337" t="s">
        <v>387</v>
      </c>
      <c r="G12" s="375"/>
      <c r="H12" s="337" t="s">
        <v>411</v>
      </c>
      <c r="I12" s="388" t="s">
        <v>435</v>
      </c>
    </row>
    <row r="13" spans="1:9" ht="52.5" customHeight="1" thickBot="1" x14ac:dyDescent="0.3">
      <c r="A13" s="371"/>
      <c r="B13" s="374"/>
      <c r="C13" s="374"/>
      <c r="D13" s="374"/>
      <c r="E13" s="374"/>
      <c r="F13" s="194" t="s">
        <v>427</v>
      </c>
      <c r="G13" s="194" t="s">
        <v>428</v>
      </c>
      <c r="H13" s="387"/>
      <c r="I13" s="389"/>
    </row>
    <row r="14" spans="1:9" ht="31.5" customHeight="1" x14ac:dyDescent="0.25">
      <c r="A14" s="73" t="s">
        <v>104</v>
      </c>
      <c r="B14" s="181" t="s">
        <v>14</v>
      </c>
      <c r="C14" s="74"/>
      <c r="D14" s="74"/>
      <c r="E14" s="74"/>
      <c r="F14" s="74"/>
      <c r="G14" s="74"/>
      <c r="H14" s="74"/>
      <c r="I14" s="75"/>
    </row>
    <row r="15" spans="1:9" ht="33" customHeight="1" x14ac:dyDescent="0.25">
      <c r="A15" s="32" t="s">
        <v>105</v>
      </c>
      <c r="B15" s="179" t="s">
        <v>14</v>
      </c>
      <c r="C15" s="60"/>
      <c r="D15" s="60"/>
      <c r="E15" s="60"/>
      <c r="F15" s="60"/>
      <c r="G15" s="60"/>
      <c r="H15" s="60"/>
      <c r="I15" s="70"/>
    </row>
    <row r="16" spans="1:9" ht="36.75" customHeight="1" x14ac:dyDescent="0.25">
      <c r="A16" s="32" t="s">
        <v>78</v>
      </c>
      <c r="B16" s="179" t="s">
        <v>79</v>
      </c>
      <c r="C16" s="51"/>
      <c r="D16" s="51"/>
      <c r="E16" s="51"/>
      <c r="F16" s="51"/>
      <c r="G16" s="51"/>
      <c r="H16" s="51"/>
      <c r="I16" s="62"/>
    </row>
    <row r="17" spans="1:9" ht="36" customHeight="1" x14ac:dyDescent="0.25">
      <c r="A17" s="32" t="s">
        <v>80</v>
      </c>
      <c r="B17" s="179" t="s">
        <v>79</v>
      </c>
      <c r="C17" s="51"/>
      <c r="D17" s="51"/>
      <c r="E17" s="51"/>
      <c r="F17" s="51"/>
      <c r="G17" s="51"/>
      <c r="H17" s="51"/>
      <c r="I17" s="62"/>
    </row>
    <row r="18" spans="1:9" ht="41.25" customHeight="1" x14ac:dyDescent="0.25">
      <c r="A18" s="32" t="s">
        <v>81</v>
      </c>
      <c r="B18" s="179" t="s">
        <v>79</v>
      </c>
      <c r="C18" s="60"/>
      <c r="D18" s="60"/>
      <c r="E18" s="60"/>
      <c r="F18" s="60"/>
      <c r="G18" s="60"/>
      <c r="H18" s="60"/>
      <c r="I18" s="70"/>
    </row>
    <row r="19" spans="1:9" ht="35.25" customHeight="1" x14ac:dyDescent="0.25">
      <c r="A19" s="31" t="s">
        <v>82</v>
      </c>
      <c r="B19" s="179" t="s">
        <v>14</v>
      </c>
      <c r="C19" s="60"/>
      <c r="D19" s="60"/>
      <c r="E19" s="60"/>
      <c r="F19" s="60"/>
      <c r="G19" s="60"/>
      <c r="H19" s="60"/>
      <c r="I19" s="70"/>
    </row>
    <row r="20" spans="1:9" ht="36.75" customHeight="1" x14ac:dyDescent="0.25">
      <c r="A20" s="32" t="s">
        <v>83</v>
      </c>
      <c r="B20" s="179" t="s">
        <v>79</v>
      </c>
      <c r="C20" s="60"/>
      <c r="D20" s="60"/>
      <c r="E20" s="60"/>
      <c r="F20" s="60"/>
      <c r="G20" s="60"/>
      <c r="H20" s="60"/>
      <c r="I20" s="70"/>
    </row>
    <row r="21" spans="1:9" ht="43.5" customHeight="1" x14ac:dyDescent="0.25">
      <c r="A21" s="32" t="s">
        <v>84</v>
      </c>
      <c r="B21" s="179" t="s">
        <v>79</v>
      </c>
      <c r="C21" s="60"/>
      <c r="D21" s="60"/>
      <c r="E21" s="60"/>
      <c r="F21" s="60"/>
      <c r="G21" s="60"/>
      <c r="H21" s="60"/>
      <c r="I21" s="70"/>
    </row>
    <row r="22" spans="1:9" ht="34.5" customHeight="1" x14ac:dyDescent="0.25">
      <c r="A22" s="32" t="s">
        <v>85</v>
      </c>
      <c r="B22" s="179" t="s">
        <v>15</v>
      </c>
      <c r="C22" s="60"/>
      <c r="D22" s="60"/>
      <c r="E22" s="60"/>
      <c r="F22" s="60"/>
      <c r="G22" s="60"/>
      <c r="H22" s="60"/>
      <c r="I22" s="70"/>
    </row>
    <row r="23" spans="1:9" ht="30.75" customHeight="1" x14ac:dyDescent="0.25">
      <c r="A23" s="32" t="s">
        <v>86</v>
      </c>
      <c r="B23" s="179"/>
      <c r="C23" s="60"/>
      <c r="D23" s="60"/>
      <c r="E23" s="60"/>
      <c r="F23" s="60"/>
      <c r="G23" s="60"/>
      <c r="H23" s="60"/>
      <c r="I23" s="70"/>
    </row>
    <row r="24" spans="1:9" ht="15.6" x14ac:dyDescent="0.25">
      <c r="A24" s="31" t="s">
        <v>87</v>
      </c>
      <c r="B24" s="179" t="s">
        <v>14</v>
      </c>
      <c r="C24" s="60"/>
      <c r="D24" s="60"/>
      <c r="E24" s="60"/>
      <c r="F24" s="60"/>
      <c r="G24" s="60"/>
      <c r="H24" s="60"/>
      <c r="I24" s="70"/>
    </row>
    <row r="25" spans="1:9" ht="15.6" x14ac:dyDescent="0.25">
      <c r="A25" s="31" t="s">
        <v>88</v>
      </c>
      <c r="B25" s="179" t="s">
        <v>14</v>
      </c>
      <c r="C25" s="60"/>
      <c r="D25" s="60"/>
      <c r="E25" s="60"/>
      <c r="F25" s="60"/>
      <c r="G25" s="60"/>
      <c r="H25" s="60"/>
      <c r="I25" s="70"/>
    </row>
    <row r="26" spans="1:9" ht="15.6" x14ac:dyDescent="0.25">
      <c r="A26" s="31" t="s">
        <v>89</v>
      </c>
      <c r="B26" s="179" t="s">
        <v>14</v>
      </c>
      <c r="C26" s="60"/>
      <c r="D26" s="60"/>
      <c r="E26" s="60"/>
      <c r="F26" s="60"/>
      <c r="G26" s="60"/>
      <c r="H26" s="60"/>
      <c r="I26" s="70"/>
    </row>
    <row r="27" spans="1:9" ht="15.6" x14ac:dyDescent="0.25">
      <c r="A27" s="31" t="s">
        <v>90</v>
      </c>
      <c r="B27" s="179" t="s">
        <v>14</v>
      </c>
      <c r="C27" s="60"/>
      <c r="D27" s="60"/>
      <c r="E27" s="60"/>
      <c r="F27" s="60"/>
      <c r="G27" s="60"/>
      <c r="H27" s="60"/>
      <c r="I27" s="70"/>
    </row>
    <row r="28" spans="1:9" ht="34.5" customHeight="1" x14ac:dyDescent="0.25">
      <c r="A28" s="32" t="s">
        <v>91</v>
      </c>
      <c r="B28" s="179"/>
      <c r="C28" s="60"/>
      <c r="D28" s="60"/>
      <c r="E28" s="60"/>
      <c r="F28" s="60"/>
      <c r="G28" s="60"/>
      <c r="H28" s="60"/>
      <c r="I28" s="70"/>
    </row>
    <row r="29" spans="1:9" ht="15.6" x14ac:dyDescent="0.25">
      <c r="A29" s="71" t="s">
        <v>92</v>
      </c>
      <c r="B29" s="179" t="s">
        <v>79</v>
      </c>
      <c r="C29" s="60"/>
      <c r="D29" s="60"/>
      <c r="E29" s="60"/>
      <c r="F29" s="60"/>
      <c r="G29" s="60"/>
      <c r="H29" s="60"/>
      <c r="I29" s="70"/>
    </row>
    <row r="30" spans="1:9" ht="15.6" x14ac:dyDescent="0.25">
      <c r="A30" s="71" t="s">
        <v>93</v>
      </c>
      <c r="B30" s="179" t="s">
        <v>79</v>
      </c>
      <c r="C30" s="60"/>
      <c r="D30" s="60"/>
      <c r="E30" s="60"/>
      <c r="F30" s="60"/>
      <c r="G30" s="60"/>
      <c r="H30" s="60"/>
      <c r="I30" s="70"/>
    </row>
    <row r="31" spans="1:9" ht="31.2" x14ac:dyDescent="0.25">
      <c r="A31" s="31" t="s">
        <v>94</v>
      </c>
      <c r="B31" s="179" t="s">
        <v>79</v>
      </c>
      <c r="C31" s="60"/>
      <c r="D31" s="60"/>
      <c r="E31" s="60"/>
      <c r="F31" s="60"/>
      <c r="G31" s="60"/>
      <c r="H31" s="60"/>
      <c r="I31" s="70"/>
    </row>
    <row r="32" spans="1:9" ht="15.6" x14ac:dyDescent="0.25">
      <c r="A32" s="71" t="s">
        <v>92</v>
      </c>
      <c r="B32" s="179" t="s">
        <v>79</v>
      </c>
      <c r="C32" s="60"/>
      <c r="D32" s="60"/>
      <c r="E32" s="60"/>
      <c r="F32" s="60"/>
      <c r="G32" s="60"/>
      <c r="H32" s="60"/>
      <c r="I32" s="70"/>
    </row>
    <row r="33" spans="1:9" ht="15.6" x14ac:dyDescent="0.25">
      <c r="A33" s="71" t="s">
        <v>93</v>
      </c>
      <c r="B33" s="179" t="s">
        <v>79</v>
      </c>
      <c r="C33" s="60"/>
      <c r="D33" s="60"/>
      <c r="E33" s="60"/>
      <c r="F33" s="60"/>
      <c r="G33" s="60"/>
      <c r="H33" s="60"/>
      <c r="I33" s="70"/>
    </row>
    <row r="34" spans="1:9" ht="33" customHeight="1" x14ac:dyDescent="0.25">
      <c r="A34" s="32" t="s">
        <v>95</v>
      </c>
      <c r="B34" s="179" t="s">
        <v>79</v>
      </c>
      <c r="C34" s="60"/>
      <c r="D34" s="60"/>
      <c r="E34" s="60"/>
      <c r="F34" s="60"/>
      <c r="G34" s="60"/>
      <c r="H34" s="60"/>
      <c r="I34" s="70"/>
    </row>
    <row r="35" spans="1:9" ht="15.6" x14ac:dyDescent="0.25">
      <c r="A35" s="31" t="s">
        <v>96</v>
      </c>
      <c r="B35" s="179"/>
      <c r="C35" s="60"/>
      <c r="D35" s="60"/>
      <c r="E35" s="60"/>
      <c r="F35" s="60"/>
      <c r="G35" s="60"/>
      <c r="H35" s="60"/>
      <c r="I35" s="70"/>
    </row>
    <row r="36" spans="1:9" ht="15.6" x14ac:dyDescent="0.25">
      <c r="A36" s="71" t="s">
        <v>0</v>
      </c>
      <c r="B36" s="179" t="s">
        <v>79</v>
      </c>
      <c r="C36" s="60"/>
      <c r="D36" s="60"/>
      <c r="E36" s="60"/>
      <c r="F36" s="60"/>
      <c r="G36" s="60"/>
      <c r="H36" s="60"/>
      <c r="I36" s="70"/>
    </row>
    <row r="37" spans="1:9" ht="15.6" x14ac:dyDescent="0.25">
      <c r="A37" s="71" t="s">
        <v>1</v>
      </c>
      <c r="B37" s="179" t="s">
        <v>79</v>
      </c>
      <c r="C37" s="60"/>
      <c r="D37" s="60"/>
      <c r="E37" s="60"/>
      <c r="F37" s="60"/>
      <c r="G37" s="60"/>
      <c r="H37" s="60"/>
      <c r="I37" s="70"/>
    </row>
    <row r="38" spans="1:9" ht="15.6" x14ac:dyDescent="0.25">
      <c r="A38" s="71" t="s">
        <v>97</v>
      </c>
      <c r="B38" s="179" t="s">
        <v>79</v>
      </c>
      <c r="C38" s="60"/>
      <c r="D38" s="60"/>
      <c r="E38" s="60"/>
      <c r="F38" s="60"/>
      <c r="G38" s="60"/>
      <c r="H38" s="60"/>
      <c r="I38" s="70"/>
    </row>
    <row r="39" spans="1:9" ht="32.25" customHeight="1" x14ac:dyDescent="0.25">
      <c r="A39" s="32" t="s">
        <v>98</v>
      </c>
      <c r="B39" s="179" t="s">
        <v>99</v>
      </c>
      <c r="C39" s="51"/>
      <c r="D39" s="51"/>
      <c r="E39" s="51"/>
      <c r="F39" s="51"/>
      <c r="G39" s="51"/>
      <c r="H39" s="51"/>
      <c r="I39" s="62"/>
    </row>
    <row r="40" spans="1:9" ht="32.25" customHeight="1" x14ac:dyDescent="0.25">
      <c r="A40" s="32" t="s">
        <v>106</v>
      </c>
      <c r="B40" s="179" t="s">
        <v>24</v>
      </c>
      <c r="C40" s="51"/>
      <c r="D40" s="51"/>
      <c r="E40" s="51"/>
      <c r="F40" s="51"/>
      <c r="G40" s="51"/>
      <c r="H40" s="51"/>
      <c r="I40" s="62"/>
    </row>
    <row r="41" spans="1:9" ht="34.5" customHeight="1" x14ac:dyDescent="0.25">
      <c r="A41" s="32" t="s">
        <v>29</v>
      </c>
      <c r="B41" s="179" t="s">
        <v>79</v>
      </c>
      <c r="C41" s="51"/>
      <c r="D41" s="51"/>
      <c r="E41" s="51"/>
      <c r="F41" s="51"/>
      <c r="G41" s="51"/>
      <c r="H41" s="51"/>
      <c r="I41" s="62"/>
    </row>
    <row r="42" spans="1:9" ht="34.5" customHeight="1" thickBot="1" x14ac:dyDescent="0.3">
      <c r="A42" s="72" t="s">
        <v>100</v>
      </c>
      <c r="B42" s="178" t="s">
        <v>79</v>
      </c>
      <c r="C42" s="64"/>
      <c r="D42" s="64"/>
      <c r="E42" s="64"/>
      <c r="F42" s="64"/>
      <c r="G42" s="64"/>
      <c r="H42" s="64"/>
      <c r="I42" s="65"/>
    </row>
    <row r="43" spans="1:9" ht="13.5" customHeight="1" x14ac:dyDescent="0.3">
      <c r="A43" s="45"/>
      <c r="B43" s="37"/>
      <c r="C43" s="46"/>
      <c r="D43" s="46"/>
      <c r="E43" s="46"/>
      <c r="F43" s="46"/>
      <c r="G43" s="46"/>
      <c r="H43" s="46"/>
      <c r="I43" s="46"/>
    </row>
    <row r="44" spans="1:9" ht="19.5" customHeight="1" thickBot="1" x14ac:dyDescent="0.35">
      <c r="A44" s="47"/>
      <c r="B44" s="48"/>
      <c r="C44" s="49"/>
      <c r="D44" s="49"/>
      <c r="E44" s="49"/>
      <c r="F44" s="49"/>
      <c r="G44" s="49"/>
      <c r="H44" s="49"/>
      <c r="I44" s="49"/>
    </row>
    <row r="45" spans="1:9" ht="15.75" customHeight="1" x14ac:dyDescent="0.25">
      <c r="A45" s="357" t="s">
        <v>101</v>
      </c>
      <c r="B45" s="354" t="s">
        <v>76</v>
      </c>
      <c r="C45" s="354" t="s">
        <v>399</v>
      </c>
      <c r="D45" s="354" t="s">
        <v>429</v>
      </c>
      <c r="E45" s="354" t="s">
        <v>430</v>
      </c>
      <c r="F45" s="385" t="s">
        <v>77</v>
      </c>
      <c r="G45" s="385"/>
      <c r="H45" s="385"/>
      <c r="I45" s="386"/>
    </row>
    <row r="46" spans="1:9" ht="15.75" customHeight="1" x14ac:dyDescent="0.25">
      <c r="A46" s="363"/>
      <c r="B46" s="365"/>
      <c r="C46" s="365"/>
      <c r="D46" s="365"/>
      <c r="E46" s="365"/>
      <c r="F46" s="395" t="s">
        <v>387</v>
      </c>
      <c r="G46" s="396"/>
      <c r="H46" s="397" t="s">
        <v>393</v>
      </c>
      <c r="I46" s="383" t="s">
        <v>411</v>
      </c>
    </row>
    <row r="47" spans="1:9" ht="51.75" customHeight="1" thickBot="1" x14ac:dyDescent="0.3">
      <c r="A47" s="364"/>
      <c r="B47" s="366"/>
      <c r="C47" s="366"/>
      <c r="D47" s="366"/>
      <c r="E47" s="366"/>
      <c r="F47" s="191" t="str">
        <f>F13</f>
        <v xml:space="preserve">1 вариант (КОНСЕРВАТИВНЫЙ) </v>
      </c>
      <c r="G47" s="191" t="str">
        <f>G13</f>
        <v xml:space="preserve">2 вариант (БАЗОВЫЙ) </v>
      </c>
      <c r="H47" s="366"/>
      <c r="I47" s="384"/>
    </row>
    <row r="48" spans="1:9" ht="31.2" x14ac:dyDescent="0.25">
      <c r="A48" s="180"/>
      <c r="B48" s="69" t="s">
        <v>102</v>
      </c>
      <c r="C48" s="66"/>
      <c r="D48" s="66"/>
      <c r="E48" s="66"/>
      <c r="F48" s="66"/>
      <c r="G48" s="66"/>
      <c r="H48" s="66"/>
      <c r="I48" s="67"/>
    </row>
    <row r="49" spans="1:9" ht="16.2" thickBot="1" x14ac:dyDescent="0.3">
      <c r="A49" s="63"/>
      <c r="B49" s="33"/>
      <c r="C49" s="64"/>
      <c r="D49" s="64"/>
      <c r="E49" s="64"/>
      <c r="F49" s="64"/>
      <c r="G49" s="64"/>
      <c r="H49" s="64"/>
      <c r="I49" s="65"/>
    </row>
    <row r="50" spans="1:9" s="21" customFormat="1" ht="22.5" customHeight="1" x14ac:dyDescent="0.3">
      <c r="A50" s="50"/>
      <c r="B50" s="50"/>
      <c r="C50" s="46"/>
      <c r="D50" s="46"/>
      <c r="E50" s="46"/>
      <c r="F50" s="46"/>
      <c r="G50" s="46"/>
      <c r="H50" s="46"/>
      <c r="I50" s="46"/>
    </row>
    <row r="51" spans="1:9" s="21" customFormat="1" ht="22.5" customHeight="1" x14ac:dyDescent="0.25">
      <c r="A51" s="356" t="s">
        <v>431</v>
      </c>
      <c r="B51" s="356"/>
      <c r="C51" s="356"/>
      <c r="D51" s="356"/>
      <c r="E51" s="356"/>
      <c r="F51" s="356"/>
      <c r="G51" s="356"/>
      <c r="H51" s="356"/>
      <c r="I51" s="356"/>
    </row>
    <row r="52" spans="1:9" s="21" customFormat="1" ht="22.5" customHeight="1" thickBot="1" x14ac:dyDescent="0.3">
      <c r="A52" s="55"/>
      <c r="B52" s="55"/>
      <c r="C52" s="55"/>
      <c r="D52" s="55"/>
      <c r="E52" s="55"/>
      <c r="F52" s="55"/>
      <c r="G52" s="59"/>
      <c r="H52" s="55"/>
      <c r="I52" s="55"/>
    </row>
    <row r="53" spans="1:9" s="21" customFormat="1" ht="63.75" customHeight="1" x14ac:dyDescent="0.25">
      <c r="A53" s="357" t="s">
        <v>146</v>
      </c>
      <c r="B53" s="359" t="s">
        <v>116</v>
      </c>
      <c r="C53" s="360"/>
      <c r="D53" s="354" t="s">
        <v>117</v>
      </c>
      <c r="E53" s="354" t="s">
        <v>118</v>
      </c>
      <c r="F53" s="393" t="s">
        <v>121</v>
      </c>
      <c r="G53" s="394"/>
      <c r="H53" s="354" t="s">
        <v>122</v>
      </c>
      <c r="I53" s="391" t="s">
        <v>107</v>
      </c>
    </row>
    <row r="54" spans="1:9" s="21" customFormat="1" ht="36.75" customHeight="1" thickBot="1" x14ac:dyDescent="0.3">
      <c r="A54" s="358"/>
      <c r="B54" s="361"/>
      <c r="C54" s="362"/>
      <c r="D54" s="355"/>
      <c r="E54" s="355"/>
      <c r="F54" s="68" t="s">
        <v>119</v>
      </c>
      <c r="G54" s="68" t="s">
        <v>120</v>
      </c>
      <c r="H54" s="355"/>
      <c r="I54" s="392"/>
    </row>
    <row r="55" spans="1:9" s="21" customFormat="1" ht="36.75" customHeight="1" x14ac:dyDescent="0.25">
      <c r="A55" s="379" t="s">
        <v>109</v>
      </c>
      <c r="B55" s="381" t="s">
        <v>410</v>
      </c>
      <c r="C55" s="381"/>
      <c r="D55" s="66"/>
      <c r="E55" s="66"/>
      <c r="F55" s="66"/>
      <c r="G55" s="66"/>
      <c r="H55" s="66"/>
      <c r="I55" s="67"/>
    </row>
    <row r="56" spans="1:9" s="21" customFormat="1" ht="21" customHeight="1" x14ac:dyDescent="0.25">
      <c r="A56" s="380"/>
      <c r="B56" s="382">
        <v>2023</v>
      </c>
      <c r="C56" s="382">
        <v>2013</v>
      </c>
      <c r="D56" s="51"/>
      <c r="E56" s="51"/>
      <c r="F56" s="51"/>
      <c r="G56" s="51"/>
      <c r="H56" s="51"/>
      <c r="I56" s="62"/>
    </row>
    <row r="57" spans="1:9" s="21" customFormat="1" ht="21.75" customHeight="1" x14ac:dyDescent="0.25">
      <c r="A57" s="380"/>
      <c r="B57" s="382">
        <v>2024</v>
      </c>
      <c r="C57" s="382">
        <v>2013</v>
      </c>
      <c r="D57" s="51"/>
      <c r="E57" s="51"/>
      <c r="F57" s="51"/>
      <c r="G57" s="51"/>
      <c r="H57" s="51"/>
      <c r="I57" s="62"/>
    </row>
    <row r="58" spans="1:9" s="21" customFormat="1" ht="21.75" customHeight="1" x14ac:dyDescent="0.25">
      <c r="A58" s="380"/>
      <c r="B58" s="382">
        <v>2025</v>
      </c>
      <c r="C58" s="382">
        <v>2013</v>
      </c>
      <c r="D58" s="51"/>
      <c r="E58" s="51"/>
      <c r="F58" s="51"/>
      <c r="G58" s="51"/>
      <c r="H58" s="51"/>
      <c r="I58" s="62"/>
    </row>
    <row r="59" spans="1:9" s="21" customFormat="1" ht="16.5" customHeight="1" x14ac:dyDescent="0.25">
      <c r="A59" s="380"/>
      <c r="B59" s="382"/>
      <c r="C59" s="382"/>
      <c r="D59" s="51"/>
      <c r="E59" s="51"/>
      <c r="F59" s="51"/>
      <c r="G59" s="51"/>
      <c r="H59" s="51"/>
      <c r="I59" s="62"/>
    </row>
    <row r="60" spans="1:9" s="21" customFormat="1" ht="36.75" customHeight="1" x14ac:dyDescent="0.25">
      <c r="A60" s="380" t="s">
        <v>123</v>
      </c>
      <c r="B60" s="382" t="s">
        <v>410</v>
      </c>
      <c r="C60" s="382"/>
      <c r="D60" s="51"/>
      <c r="E60" s="51"/>
      <c r="F60" s="51"/>
      <c r="G60" s="51"/>
      <c r="H60" s="51"/>
      <c r="I60" s="62"/>
    </row>
    <row r="61" spans="1:9" s="21" customFormat="1" ht="19.5" customHeight="1" x14ac:dyDescent="0.25">
      <c r="A61" s="380"/>
      <c r="B61" s="382">
        <v>2023</v>
      </c>
      <c r="C61" s="382">
        <v>2013</v>
      </c>
      <c r="D61" s="51"/>
      <c r="E61" s="51"/>
      <c r="F61" s="51"/>
      <c r="G61" s="51"/>
      <c r="H61" s="51"/>
      <c r="I61" s="62"/>
    </row>
    <row r="62" spans="1:9" s="21" customFormat="1" ht="18.75" customHeight="1" x14ac:dyDescent="0.25">
      <c r="A62" s="380"/>
      <c r="B62" s="382">
        <v>2024</v>
      </c>
      <c r="C62" s="382">
        <v>2013</v>
      </c>
      <c r="D62" s="51"/>
      <c r="E62" s="51"/>
      <c r="F62" s="51"/>
      <c r="G62" s="51"/>
      <c r="H62" s="51"/>
      <c r="I62" s="62"/>
    </row>
    <row r="63" spans="1:9" s="21" customFormat="1" ht="19.5" customHeight="1" x14ac:dyDescent="0.25">
      <c r="A63" s="380"/>
      <c r="B63" s="382">
        <v>2025</v>
      </c>
      <c r="C63" s="382">
        <v>2013</v>
      </c>
      <c r="D63" s="51"/>
      <c r="E63" s="51"/>
      <c r="F63" s="51"/>
      <c r="G63" s="51"/>
      <c r="H63" s="51"/>
      <c r="I63" s="62"/>
    </row>
    <row r="64" spans="1:9" s="21" customFormat="1" ht="18.75" customHeight="1" x14ac:dyDescent="0.25">
      <c r="A64" s="380"/>
      <c r="B64" s="382"/>
      <c r="C64" s="382"/>
      <c r="D64" s="51"/>
      <c r="E64" s="51"/>
      <c r="F64" s="51"/>
      <c r="G64" s="51"/>
      <c r="H64" s="51"/>
      <c r="I64" s="62"/>
    </row>
    <row r="65" spans="1:9" s="21" customFormat="1" ht="36.75" customHeight="1" thickBot="1" x14ac:dyDescent="0.3">
      <c r="A65" s="63" t="s">
        <v>386</v>
      </c>
      <c r="B65" s="390"/>
      <c r="C65" s="390"/>
      <c r="D65" s="64"/>
      <c r="E65" s="64"/>
      <c r="F65" s="64"/>
      <c r="G65" s="64"/>
      <c r="H65" s="64"/>
      <c r="I65" s="65"/>
    </row>
    <row r="66" spans="1:9" s="21" customFormat="1" ht="22.5" customHeight="1" x14ac:dyDescent="0.3">
      <c r="A66" s="50"/>
      <c r="B66" s="50"/>
      <c r="C66" s="46"/>
      <c r="D66" s="46"/>
      <c r="E66" s="46"/>
      <c r="F66" s="46"/>
      <c r="G66" s="46"/>
      <c r="H66" s="46"/>
      <c r="I66" s="46"/>
    </row>
    <row r="67" spans="1:9" s="21" customFormat="1" ht="22.5" customHeight="1" x14ac:dyDescent="0.3">
      <c r="A67" s="50"/>
      <c r="B67" s="50"/>
      <c r="C67" s="46"/>
      <c r="D67" s="46"/>
      <c r="E67" s="46"/>
      <c r="F67" s="46"/>
      <c r="G67" s="46"/>
      <c r="H67" s="46"/>
      <c r="I67" s="46"/>
    </row>
    <row r="68" spans="1:9" s="21" customFormat="1" ht="22.5" customHeight="1" x14ac:dyDescent="0.3">
      <c r="A68" s="50"/>
      <c r="B68" s="50"/>
      <c r="C68" s="46"/>
      <c r="D68" s="46"/>
      <c r="E68" s="46"/>
      <c r="F68" s="46"/>
      <c r="G68" s="46"/>
      <c r="H68" s="46"/>
      <c r="I68" s="46"/>
    </row>
    <row r="69" spans="1:9" s="21" customFormat="1" ht="22.5" customHeight="1" x14ac:dyDescent="0.3">
      <c r="A69" s="50"/>
      <c r="B69" s="50"/>
      <c r="C69" s="46"/>
      <c r="D69" s="46"/>
      <c r="E69" s="46"/>
      <c r="F69" s="46"/>
      <c r="G69" s="46"/>
      <c r="H69" s="46"/>
      <c r="I69" s="46"/>
    </row>
    <row r="70" spans="1:9" ht="27" customHeight="1" x14ac:dyDescent="0.3">
      <c r="A70" s="48" t="s">
        <v>103</v>
      </c>
      <c r="B70" s="52"/>
      <c r="C70" s="53"/>
      <c r="D70" s="53"/>
      <c r="E70" s="53"/>
      <c r="F70" s="53"/>
      <c r="G70" s="53"/>
      <c r="H70" s="53"/>
      <c r="I70" s="53"/>
    </row>
    <row r="71" spans="1:9" ht="7.5" customHeight="1" x14ac:dyDescent="0.25">
      <c r="A71" s="54"/>
      <c r="B71" s="54"/>
      <c r="C71" s="34"/>
      <c r="D71" s="34"/>
      <c r="E71" s="34"/>
      <c r="F71" s="34"/>
      <c r="G71" s="34"/>
      <c r="H71" s="34"/>
      <c r="I71" s="34"/>
    </row>
    <row r="72" spans="1:9" x14ac:dyDescent="0.25">
      <c r="A72" s="54"/>
      <c r="B72" s="54"/>
      <c r="C72" s="34"/>
      <c r="D72" s="34"/>
      <c r="E72" s="34"/>
      <c r="F72" s="34"/>
      <c r="G72" s="34"/>
      <c r="H72" s="34"/>
      <c r="I72" s="34"/>
    </row>
    <row r="73" spans="1:9" x14ac:dyDescent="0.25">
      <c r="A73" s="54"/>
      <c r="B73" s="54"/>
      <c r="C73" s="34"/>
      <c r="D73" s="34"/>
      <c r="E73" s="34"/>
      <c r="F73" s="34"/>
      <c r="G73" s="34"/>
      <c r="H73" s="34"/>
      <c r="I73" s="34"/>
    </row>
    <row r="74" spans="1:9" x14ac:dyDescent="0.25">
      <c r="A74" s="54"/>
      <c r="B74" s="54"/>
      <c r="C74" s="34"/>
      <c r="D74" s="34"/>
      <c r="E74" s="34"/>
      <c r="F74" s="34"/>
      <c r="G74" s="34"/>
      <c r="H74" s="34"/>
      <c r="I74" s="34"/>
    </row>
    <row r="75" spans="1:9" x14ac:dyDescent="0.25">
      <c r="A75" s="54"/>
      <c r="B75" s="54"/>
      <c r="C75" s="34"/>
      <c r="D75" s="34"/>
      <c r="E75" s="34"/>
      <c r="F75" s="34"/>
      <c r="G75" s="34"/>
      <c r="H75" s="34"/>
      <c r="I75" s="34"/>
    </row>
    <row r="76" spans="1:9" x14ac:dyDescent="0.25">
      <c r="A76" s="54"/>
      <c r="B76" s="54"/>
      <c r="C76" s="34"/>
      <c r="D76" s="34"/>
      <c r="E76" s="34"/>
      <c r="F76" s="34"/>
      <c r="G76" s="34"/>
      <c r="H76" s="34"/>
      <c r="I76" s="34"/>
    </row>
    <row r="77" spans="1:9" x14ac:dyDescent="0.25">
      <c r="A77" s="54"/>
      <c r="B77" s="54"/>
      <c r="C77" s="34"/>
      <c r="D77" s="34"/>
      <c r="E77" s="34"/>
      <c r="F77" s="34"/>
      <c r="G77" s="34"/>
      <c r="H77" s="34"/>
      <c r="I77" s="34"/>
    </row>
    <row r="78" spans="1:9" x14ac:dyDescent="0.25">
      <c r="A78" s="54"/>
      <c r="B78" s="54"/>
      <c r="C78" s="34"/>
      <c r="D78" s="34"/>
      <c r="E78" s="34"/>
      <c r="F78" s="34"/>
      <c r="G78" s="34"/>
      <c r="H78" s="34"/>
      <c r="I78" s="34"/>
    </row>
    <row r="79" spans="1:9" x14ac:dyDescent="0.25">
      <c r="A79" s="54"/>
      <c r="B79" s="54"/>
      <c r="C79" s="34"/>
      <c r="D79" s="34"/>
      <c r="E79" s="34"/>
      <c r="F79" s="34"/>
      <c r="G79" s="34"/>
      <c r="H79" s="34"/>
      <c r="I79" s="34"/>
    </row>
    <row r="80" spans="1:9" x14ac:dyDescent="0.25">
      <c r="A80" s="54"/>
      <c r="B80" s="54"/>
      <c r="C80" s="34"/>
      <c r="D80" s="34"/>
      <c r="E80" s="34"/>
      <c r="F80" s="34"/>
      <c r="G80" s="34"/>
      <c r="H80" s="34"/>
      <c r="I80" s="34"/>
    </row>
    <row r="81" spans="1:9" x14ac:dyDescent="0.25">
      <c r="A81" s="54"/>
      <c r="B81" s="54"/>
      <c r="C81" s="34"/>
      <c r="D81" s="34"/>
      <c r="E81" s="34"/>
      <c r="F81" s="34"/>
      <c r="G81" s="34"/>
      <c r="H81" s="34"/>
      <c r="I81" s="34"/>
    </row>
    <row r="82" spans="1:9" x14ac:dyDescent="0.25">
      <c r="A82" s="54"/>
      <c r="B82" s="54"/>
      <c r="C82" s="34"/>
      <c r="D82" s="34"/>
      <c r="E82" s="34"/>
      <c r="F82" s="34"/>
      <c r="G82" s="34"/>
      <c r="H82" s="34"/>
      <c r="I82" s="34"/>
    </row>
    <row r="83" spans="1:9" x14ac:dyDescent="0.25">
      <c r="A83" s="54"/>
      <c r="B83" s="54"/>
      <c r="C83" s="34"/>
      <c r="D83" s="34"/>
      <c r="E83" s="34"/>
      <c r="F83" s="34"/>
      <c r="G83" s="34"/>
      <c r="H83" s="34"/>
      <c r="I83" s="34"/>
    </row>
    <row r="84" spans="1:9" x14ac:dyDescent="0.25">
      <c r="A84" s="54"/>
      <c r="B84" s="54"/>
      <c r="C84" s="34"/>
      <c r="D84" s="34"/>
      <c r="E84" s="34"/>
      <c r="F84" s="34"/>
      <c r="G84" s="34"/>
      <c r="H84" s="34"/>
      <c r="I84" s="34"/>
    </row>
    <row r="85" spans="1:9" x14ac:dyDescent="0.25">
      <c r="A85" s="54"/>
      <c r="B85" s="54"/>
      <c r="C85" s="34"/>
      <c r="D85" s="34"/>
      <c r="E85" s="34"/>
      <c r="F85" s="34"/>
      <c r="G85" s="34"/>
      <c r="H85" s="34"/>
      <c r="I85" s="34"/>
    </row>
    <row r="86" spans="1:9" x14ac:dyDescent="0.25">
      <c r="A86" s="54"/>
      <c r="B86" s="54"/>
      <c r="C86" s="34"/>
      <c r="D86" s="34"/>
      <c r="E86" s="34"/>
      <c r="F86" s="34"/>
      <c r="G86" s="34"/>
      <c r="H86" s="34"/>
      <c r="I86" s="34"/>
    </row>
    <row r="87" spans="1:9" x14ac:dyDescent="0.25">
      <c r="A87" s="54"/>
      <c r="B87" s="54"/>
      <c r="C87" s="34"/>
      <c r="D87" s="34"/>
      <c r="E87" s="34"/>
      <c r="F87" s="34"/>
      <c r="G87" s="34"/>
      <c r="H87" s="34"/>
      <c r="I87" s="34"/>
    </row>
    <row r="88" spans="1:9" x14ac:dyDescent="0.25">
      <c r="A88" s="54"/>
      <c r="B88" s="54"/>
      <c r="C88" s="34"/>
      <c r="D88" s="34"/>
      <c r="E88" s="34"/>
      <c r="F88" s="34"/>
      <c r="G88" s="34"/>
      <c r="H88" s="34"/>
      <c r="I88" s="34"/>
    </row>
    <row r="89" spans="1:9" x14ac:dyDescent="0.25">
      <c r="A89" s="54"/>
      <c r="B89" s="54"/>
      <c r="C89" s="34"/>
      <c r="D89" s="34"/>
      <c r="E89" s="34"/>
      <c r="F89" s="34"/>
      <c r="G89" s="34"/>
      <c r="H89" s="34"/>
      <c r="I89" s="34"/>
    </row>
    <row r="90" spans="1:9" x14ac:dyDescent="0.25">
      <c r="A90" s="54"/>
      <c r="B90" s="54"/>
      <c r="C90" s="34"/>
      <c r="D90" s="34"/>
      <c r="E90" s="34"/>
      <c r="F90" s="34"/>
      <c r="G90" s="34"/>
      <c r="H90" s="34"/>
      <c r="I90" s="34"/>
    </row>
    <row r="91" spans="1:9" x14ac:dyDescent="0.25">
      <c r="A91" s="54"/>
      <c r="B91" s="54"/>
      <c r="C91" s="34"/>
      <c r="D91" s="34"/>
      <c r="E91" s="34"/>
      <c r="F91" s="34"/>
      <c r="G91" s="34"/>
      <c r="H91" s="34"/>
      <c r="I91" s="34"/>
    </row>
    <row r="92" spans="1:9" x14ac:dyDescent="0.25">
      <c r="A92" s="54"/>
      <c r="B92" s="54"/>
      <c r="C92" s="34"/>
      <c r="D92" s="34"/>
      <c r="E92" s="34"/>
      <c r="F92" s="34"/>
      <c r="G92" s="34"/>
      <c r="H92" s="34"/>
      <c r="I92" s="34"/>
    </row>
    <row r="93" spans="1:9" x14ac:dyDescent="0.25">
      <c r="A93" s="54"/>
      <c r="B93" s="54"/>
      <c r="C93" s="34"/>
      <c r="D93" s="34"/>
      <c r="E93" s="34"/>
      <c r="F93" s="34"/>
      <c r="G93" s="34"/>
      <c r="H93" s="34"/>
      <c r="I93" s="34"/>
    </row>
    <row r="94" spans="1:9" x14ac:dyDescent="0.25">
      <c r="A94" s="54"/>
      <c r="B94" s="54"/>
      <c r="C94" s="34"/>
      <c r="D94" s="34"/>
      <c r="E94" s="34"/>
      <c r="F94" s="34"/>
      <c r="G94" s="34"/>
      <c r="H94" s="34"/>
      <c r="I94" s="34"/>
    </row>
    <row r="95" spans="1:9" x14ac:dyDescent="0.25">
      <c r="A95" s="54"/>
      <c r="B95" s="54"/>
      <c r="C95" s="34"/>
      <c r="D95" s="34"/>
      <c r="E95" s="34"/>
      <c r="F95" s="34"/>
      <c r="G95" s="34"/>
      <c r="H95" s="34"/>
      <c r="I95" s="34"/>
    </row>
    <row r="96" spans="1:9" x14ac:dyDescent="0.25">
      <c r="A96" s="54"/>
      <c r="B96" s="54"/>
      <c r="C96" s="34"/>
      <c r="D96" s="34"/>
      <c r="E96" s="34"/>
      <c r="F96" s="34"/>
      <c r="G96" s="34"/>
      <c r="H96" s="34"/>
      <c r="I96" s="34"/>
    </row>
    <row r="97" spans="1:9" x14ac:dyDescent="0.25">
      <c r="A97" s="54"/>
      <c r="B97" s="54"/>
      <c r="C97" s="34"/>
      <c r="D97" s="34"/>
      <c r="E97" s="34"/>
      <c r="F97" s="34"/>
      <c r="G97" s="34"/>
      <c r="H97" s="34"/>
      <c r="I97" s="34"/>
    </row>
    <row r="98" spans="1:9" x14ac:dyDescent="0.25">
      <c r="A98" s="54"/>
      <c r="B98" s="54"/>
      <c r="C98" s="34"/>
      <c r="D98" s="34"/>
      <c r="E98" s="34"/>
      <c r="F98" s="34"/>
      <c r="G98" s="34"/>
      <c r="H98" s="34"/>
      <c r="I98" s="34"/>
    </row>
    <row r="99" spans="1:9" x14ac:dyDescent="0.25">
      <c r="A99" s="54"/>
      <c r="B99" s="54"/>
      <c r="C99" s="34"/>
      <c r="D99" s="34"/>
      <c r="E99" s="34"/>
      <c r="F99" s="34"/>
      <c r="G99" s="34"/>
      <c r="H99" s="34"/>
      <c r="I99" s="34"/>
    </row>
    <row r="100" spans="1:9" x14ac:dyDescent="0.25">
      <c r="A100" s="54"/>
      <c r="B100" s="54"/>
      <c r="C100" s="34"/>
      <c r="D100" s="34"/>
      <c r="E100" s="34"/>
      <c r="F100" s="34"/>
      <c r="G100" s="34"/>
      <c r="H100" s="34"/>
      <c r="I100" s="34"/>
    </row>
    <row r="101" spans="1:9" x14ac:dyDescent="0.25">
      <c r="A101" s="54"/>
      <c r="B101" s="54"/>
      <c r="C101" s="34"/>
      <c r="D101" s="34"/>
      <c r="E101" s="34"/>
      <c r="F101" s="34"/>
      <c r="G101" s="34"/>
      <c r="H101" s="34"/>
      <c r="I101" s="34"/>
    </row>
    <row r="102" spans="1:9" x14ac:dyDescent="0.25">
      <c r="A102" s="54"/>
      <c r="B102" s="54"/>
      <c r="C102" s="34"/>
      <c r="D102" s="34"/>
      <c r="E102" s="34"/>
      <c r="F102" s="34"/>
      <c r="G102" s="34"/>
      <c r="H102" s="34"/>
      <c r="I102" s="34"/>
    </row>
    <row r="103" spans="1:9" x14ac:dyDescent="0.25">
      <c r="A103" s="54"/>
      <c r="B103" s="54"/>
      <c r="C103" s="34"/>
      <c r="D103" s="34"/>
      <c r="E103" s="34"/>
      <c r="F103" s="34"/>
      <c r="G103" s="34"/>
      <c r="H103" s="34"/>
      <c r="I103" s="34"/>
    </row>
    <row r="104" spans="1:9" x14ac:dyDescent="0.25">
      <c r="A104" s="54"/>
      <c r="B104" s="54"/>
      <c r="C104" s="34"/>
      <c r="D104" s="34"/>
      <c r="E104" s="34"/>
      <c r="F104" s="34"/>
      <c r="G104" s="34"/>
      <c r="H104" s="34"/>
      <c r="I104" s="34"/>
    </row>
    <row r="105" spans="1:9" x14ac:dyDescent="0.25">
      <c r="A105" s="54"/>
      <c r="B105" s="54"/>
      <c r="C105" s="34"/>
      <c r="D105" s="34"/>
      <c r="E105" s="34"/>
      <c r="F105" s="34"/>
      <c r="G105" s="34"/>
      <c r="H105" s="34"/>
      <c r="I105" s="34"/>
    </row>
    <row r="106" spans="1:9" x14ac:dyDescent="0.25">
      <c r="A106" s="54"/>
      <c r="B106" s="54"/>
      <c r="C106" s="34"/>
      <c r="D106" s="34"/>
      <c r="E106" s="34"/>
      <c r="F106" s="34"/>
      <c r="G106" s="34"/>
      <c r="H106" s="34"/>
      <c r="I106" s="34"/>
    </row>
    <row r="107" spans="1:9" x14ac:dyDescent="0.25">
      <c r="A107" s="54"/>
      <c r="B107" s="54"/>
      <c r="C107" s="34"/>
      <c r="D107" s="34"/>
      <c r="E107" s="34"/>
      <c r="F107" s="34"/>
      <c r="G107" s="34"/>
      <c r="H107" s="34"/>
      <c r="I107" s="34"/>
    </row>
    <row r="108" spans="1:9" x14ac:dyDescent="0.25">
      <c r="A108" s="54"/>
      <c r="B108" s="54"/>
      <c r="C108" s="34"/>
      <c r="D108" s="34"/>
      <c r="E108" s="34"/>
      <c r="F108" s="34"/>
      <c r="G108" s="34"/>
      <c r="H108" s="34"/>
      <c r="I108" s="34"/>
    </row>
    <row r="109" spans="1:9" x14ac:dyDescent="0.25">
      <c r="A109" s="54"/>
      <c r="B109" s="54"/>
      <c r="C109" s="34"/>
      <c r="D109" s="34"/>
      <c r="E109" s="34"/>
      <c r="F109" s="34"/>
      <c r="G109" s="34"/>
      <c r="H109" s="34"/>
      <c r="I109" s="34"/>
    </row>
    <row r="110" spans="1:9" x14ac:dyDescent="0.25">
      <c r="A110" s="54"/>
      <c r="B110" s="54"/>
      <c r="C110" s="34"/>
      <c r="D110" s="34"/>
      <c r="E110" s="34"/>
      <c r="F110" s="34"/>
      <c r="G110" s="34"/>
      <c r="H110" s="34"/>
      <c r="I110" s="34"/>
    </row>
    <row r="111" spans="1:9" x14ac:dyDescent="0.25">
      <c r="A111" s="54"/>
      <c r="B111" s="54"/>
      <c r="C111" s="34"/>
      <c r="D111" s="34"/>
      <c r="E111" s="34"/>
      <c r="F111" s="34"/>
      <c r="G111" s="34"/>
      <c r="H111" s="34"/>
      <c r="I111" s="34"/>
    </row>
    <row r="112" spans="1:9" x14ac:dyDescent="0.25">
      <c r="A112" s="54"/>
      <c r="B112" s="54"/>
      <c r="C112" s="34"/>
      <c r="D112" s="34"/>
      <c r="E112" s="34"/>
      <c r="F112" s="34"/>
      <c r="G112" s="34"/>
      <c r="H112" s="34"/>
      <c r="I112" s="34"/>
    </row>
    <row r="113" spans="1:9" x14ac:dyDescent="0.25">
      <c r="A113" s="54"/>
      <c r="B113" s="54"/>
      <c r="C113" s="34"/>
      <c r="D113" s="34"/>
      <c r="E113" s="34"/>
      <c r="F113" s="34"/>
      <c r="G113" s="34"/>
      <c r="H113" s="34"/>
      <c r="I113" s="34"/>
    </row>
    <row r="114" spans="1:9" x14ac:dyDescent="0.25">
      <c r="A114" s="54"/>
      <c r="B114" s="54"/>
      <c r="C114" s="34"/>
      <c r="D114" s="34"/>
      <c r="E114" s="34"/>
      <c r="F114" s="34"/>
      <c r="G114" s="34"/>
      <c r="H114" s="34"/>
      <c r="I114" s="34"/>
    </row>
    <row r="115" spans="1:9" x14ac:dyDescent="0.25">
      <c r="A115" s="54"/>
      <c r="B115" s="54"/>
      <c r="C115" s="34"/>
      <c r="D115" s="34"/>
      <c r="E115" s="34"/>
      <c r="F115" s="34"/>
      <c r="G115" s="34"/>
      <c r="H115" s="34"/>
      <c r="I115" s="34"/>
    </row>
    <row r="116" spans="1:9" x14ac:dyDescent="0.25">
      <c r="A116" s="54"/>
      <c r="B116" s="54"/>
      <c r="C116" s="34"/>
      <c r="D116" s="34"/>
      <c r="E116" s="34"/>
      <c r="F116" s="34"/>
      <c r="G116" s="34"/>
      <c r="H116" s="34"/>
      <c r="I116" s="34"/>
    </row>
    <row r="117" spans="1:9" x14ac:dyDescent="0.25">
      <c r="A117" s="54"/>
      <c r="B117" s="54"/>
      <c r="C117" s="34"/>
      <c r="D117" s="34"/>
      <c r="E117" s="34"/>
      <c r="F117" s="34"/>
      <c r="G117" s="34"/>
      <c r="H117" s="34"/>
      <c r="I117" s="34"/>
    </row>
    <row r="118" spans="1:9" x14ac:dyDescent="0.25">
      <c r="A118" s="54"/>
      <c r="B118" s="54"/>
      <c r="C118" s="34"/>
      <c r="D118" s="34"/>
      <c r="E118" s="34"/>
      <c r="F118" s="34"/>
      <c r="G118" s="34"/>
      <c r="H118" s="34"/>
      <c r="I118" s="34"/>
    </row>
    <row r="119" spans="1:9" x14ac:dyDescent="0.25">
      <c r="A119" s="54"/>
      <c r="B119" s="54"/>
      <c r="C119" s="34"/>
      <c r="D119" s="34"/>
      <c r="E119" s="34"/>
      <c r="F119" s="34"/>
      <c r="G119" s="34"/>
      <c r="H119" s="34"/>
      <c r="I119" s="34"/>
    </row>
    <row r="120" spans="1:9" x14ac:dyDescent="0.25">
      <c r="A120" s="54"/>
      <c r="B120" s="54"/>
      <c r="C120" s="34"/>
      <c r="D120" s="34"/>
      <c r="E120" s="34"/>
      <c r="F120" s="34"/>
      <c r="G120" s="34"/>
      <c r="H120" s="34"/>
      <c r="I120" s="34"/>
    </row>
    <row r="121" spans="1:9" x14ac:dyDescent="0.25">
      <c r="A121" s="54"/>
      <c r="B121" s="54"/>
      <c r="C121" s="34"/>
      <c r="D121" s="34"/>
      <c r="E121" s="34"/>
      <c r="F121" s="34"/>
      <c r="G121" s="34"/>
      <c r="H121" s="34"/>
      <c r="I121" s="34"/>
    </row>
    <row r="122" spans="1:9" x14ac:dyDescent="0.25">
      <c r="A122" s="54"/>
      <c r="B122" s="54"/>
      <c r="C122" s="34"/>
      <c r="D122" s="34"/>
      <c r="E122" s="34"/>
      <c r="F122" s="34"/>
      <c r="G122" s="34"/>
      <c r="H122" s="34"/>
      <c r="I122" s="34"/>
    </row>
    <row r="123" spans="1:9" x14ac:dyDescent="0.25">
      <c r="A123" s="54"/>
      <c r="B123" s="54"/>
      <c r="C123" s="34"/>
      <c r="D123" s="34"/>
      <c r="E123" s="34"/>
      <c r="F123" s="34"/>
      <c r="G123" s="34"/>
      <c r="H123" s="34"/>
      <c r="I123" s="34"/>
    </row>
    <row r="124" spans="1:9" x14ac:dyDescent="0.25">
      <c r="A124" s="54"/>
      <c r="B124" s="54"/>
      <c r="C124" s="34"/>
      <c r="D124" s="34"/>
      <c r="E124" s="34"/>
      <c r="F124" s="34"/>
      <c r="G124" s="34"/>
      <c r="H124" s="34"/>
      <c r="I124" s="34"/>
    </row>
    <row r="125" spans="1:9" x14ac:dyDescent="0.25">
      <c r="A125" s="54"/>
      <c r="B125" s="54"/>
      <c r="C125" s="34"/>
      <c r="D125" s="34"/>
      <c r="E125" s="34"/>
      <c r="F125" s="34"/>
      <c r="G125" s="34"/>
      <c r="H125" s="34"/>
      <c r="I125" s="34"/>
    </row>
    <row r="126" spans="1:9" x14ac:dyDescent="0.25">
      <c r="A126" s="54"/>
      <c r="B126" s="54"/>
      <c r="C126" s="34"/>
      <c r="D126" s="34"/>
      <c r="E126" s="34"/>
      <c r="F126" s="34"/>
      <c r="G126" s="34"/>
      <c r="H126" s="34"/>
      <c r="I126" s="34"/>
    </row>
    <row r="127" spans="1:9" x14ac:dyDescent="0.25">
      <c r="A127" s="54"/>
      <c r="B127" s="54"/>
      <c r="C127" s="34"/>
      <c r="D127" s="34"/>
      <c r="E127" s="34"/>
      <c r="F127" s="34"/>
      <c r="G127" s="34"/>
      <c r="H127" s="34"/>
      <c r="I127" s="34"/>
    </row>
    <row r="128" spans="1:9" x14ac:dyDescent="0.25">
      <c r="A128" s="54"/>
      <c r="B128" s="54"/>
      <c r="C128" s="34"/>
      <c r="D128" s="34"/>
      <c r="E128" s="34"/>
      <c r="F128" s="34"/>
      <c r="G128" s="34"/>
      <c r="H128" s="34"/>
      <c r="I128" s="34"/>
    </row>
    <row r="129" spans="1:9" x14ac:dyDescent="0.25">
      <c r="A129" s="54"/>
      <c r="B129" s="54"/>
      <c r="C129" s="34"/>
      <c r="D129" s="34"/>
      <c r="E129" s="34"/>
      <c r="F129" s="34"/>
      <c r="G129" s="34"/>
      <c r="H129" s="34"/>
      <c r="I129" s="34"/>
    </row>
    <row r="130" spans="1:9" x14ac:dyDescent="0.25">
      <c r="A130" s="54"/>
      <c r="B130" s="54"/>
      <c r="C130" s="34"/>
      <c r="D130" s="34"/>
      <c r="E130" s="34"/>
      <c r="F130" s="34"/>
      <c r="G130" s="34"/>
      <c r="H130" s="34"/>
      <c r="I130" s="34"/>
    </row>
    <row r="131" spans="1:9" x14ac:dyDescent="0.25">
      <c r="A131" s="54"/>
      <c r="B131" s="54"/>
      <c r="C131" s="34"/>
      <c r="D131" s="34"/>
      <c r="E131" s="34"/>
      <c r="F131" s="34"/>
      <c r="G131" s="34"/>
      <c r="H131" s="34"/>
      <c r="I131" s="34"/>
    </row>
    <row r="132" spans="1:9" x14ac:dyDescent="0.25">
      <c r="A132" s="54"/>
      <c r="B132" s="54"/>
      <c r="C132" s="34"/>
      <c r="D132" s="34"/>
      <c r="E132" s="34"/>
      <c r="F132" s="34"/>
      <c r="G132" s="34"/>
      <c r="H132" s="34"/>
      <c r="I132" s="34"/>
    </row>
    <row r="133" spans="1:9" x14ac:dyDescent="0.25">
      <c r="A133" s="54"/>
      <c r="B133" s="54"/>
      <c r="C133" s="34"/>
      <c r="D133" s="34"/>
      <c r="E133" s="34"/>
      <c r="F133" s="34"/>
      <c r="G133" s="34"/>
      <c r="H133" s="34"/>
      <c r="I133" s="34"/>
    </row>
    <row r="134" spans="1:9" x14ac:dyDescent="0.25">
      <c r="A134" s="54"/>
      <c r="B134" s="54"/>
      <c r="C134" s="34"/>
      <c r="D134" s="34"/>
      <c r="E134" s="34"/>
      <c r="F134" s="34"/>
      <c r="G134" s="34"/>
      <c r="H134" s="34"/>
      <c r="I134" s="34"/>
    </row>
    <row r="135" spans="1:9" x14ac:dyDescent="0.25">
      <c r="A135" s="54"/>
      <c r="B135" s="54"/>
      <c r="C135" s="34"/>
      <c r="D135" s="34"/>
      <c r="E135" s="34"/>
      <c r="F135" s="34"/>
      <c r="G135" s="34"/>
      <c r="H135" s="34"/>
      <c r="I135" s="34"/>
    </row>
    <row r="136" spans="1:9" x14ac:dyDescent="0.25">
      <c r="A136" s="54"/>
      <c r="B136" s="54"/>
      <c r="C136" s="34"/>
      <c r="D136" s="34"/>
      <c r="E136" s="34"/>
      <c r="F136" s="34"/>
      <c r="G136" s="34"/>
      <c r="H136" s="34"/>
      <c r="I136" s="34"/>
    </row>
    <row r="137" spans="1:9" x14ac:dyDescent="0.25">
      <c r="A137" s="54"/>
      <c r="B137" s="54"/>
      <c r="C137" s="34"/>
      <c r="D137" s="34"/>
      <c r="E137" s="34"/>
      <c r="F137" s="34"/>
      <c r="G137" s="34"/>
      <c r="H137" s="34"/>
      <c r="I137" s="34"/>
    </row>
    <row r="138" spans="1:9" x14ac:dyDescent="0.25">
      <c r="A138" s="54"/>
      <c r="B138" s="54"/>
      <c r="C138" s="34"/>
      <c r="D138" s="34"/>
      <c r="E138" s="34"/>
      <c r="F138" s="34"/>
      <c r="G138" s="34"/>
      <c r="H138" s="34"/>
      <c r="I138" s="34"/>
    </row>
    <row r="139" spans="1:9" x14ac:dyDescent="0.25">
      <c r="A139" s="54"/>
      <c r="B139" s="54"/>
      <c r="C139" s="34"/>
      <c r="D139" s="34"/>
      <c r="E139" s="34"/>
      <c r="F139" s="34"/>
      <c r="G139" s="34"/>
      <c r="H139" s="34"/>
      <c r="I139" s="34"/>
    </row>
    <row r="140" spans="1:9" x14ac:dyDescent="0.25">
      <c r="A140" s="54"/>
      <c r="B140" s="54"/>
      <c r="C140" s="34"/>
      <c r="D140" s="34"/>
      <c r="E140" s="34"/>
      <c r="F140" s="34"/>
      <c r="G140" s="34"/>
      <c r="H140" s="34"/>
      <c r="I140" s="34"/>
    </row>
    <row r="141" spans="1:9" x14ac:dyDescent="0.25">
      <c r="A141" s="54"/>
      <c r="B141" s="54"/>
      <c r="C141" s="34"/>
      <c r="D141" s="34"/>
      <c r="E141" s="34"/>
      <c r="F141" s="34"/>
      <c r="G141" s="34"/>
      <c r="H141" s="34"/>
      <c r="I141" s="34"/>
    </row>
    <row r="142" spans="1:9" x14ac:dyDescent="0.25">
      <c r="A142" s="54"/>
      <c r="B142" s="54"/>
      <c r="C142" s="34"/>
      <c r="D142" s="34"/>
      <c r="E142" s="34"/>
      <c r="F142" s="34"/>
      <c r="G142" s="34"/>
      <c r="H142" s="34"/>
      <c r="I142" s="34"/>
    </row>
    <row r="143" spans="1:9" x14ac:dyDescent="0.25">
      <c r="A143" s="54"/>
      <c r="B143" s="54"/>
      <c r="C143" s="34"/>
      <c r="D143" s="34"/>
      <c r="E143" s="34"/>
      <c r="F143" s="34"/>
      <c r="G143" s="34"/>
      <c r="H143" s="34"/>
      <c r="I143" s="34"/>
    </row>
    <row r="144" spans="1:9" x14ac:dyDescent="0.25">
      <c r="A144" s="54"/>
      <c r="B144" s="54"/>
      <c r="C144" s="34"/>
      <c r="D144" s="34"/>
      <c r="E144" s="34"/>
      <c r="F144" s="34"/>
      <c r="G144" s="34"/>
      <c r="H144" s="34"/>
      <c r="I144" s="34"/>
    </row>
    <row r="145" spans="1:9" x14ac:dyDescent="0.25">
      <c r="A145" s="54"/>
      <c r="B145" s="54"/>
      <c r="C145" s="34"/>
      <c r="D145" s="34"/>
      <c r="E145" s="34"/>
      <c r="F145" s="34"/>
      <c r="G145" s="34"/>
      <c r="H145" s="34"/>
      <c r="I145" s="34"/>
    </row>
    <row r="146" spans="1:9" x14ac:dyDescent="0.25">
      <c r="A146" s="54"/>
      <c r="B146" s="54"/>
      <c r="C146" s="34"/>
      <c r="D146" s="34"/>
      <c r="E146" s="34"/>
      <c r="F146" s="34"/>
      <c r="G146" s="34"/>
      <c r="H146" s="34"/>
      <c r="I146" s="34"/>
    </row>
    <row r="147" spans="1:9" x14ac:dyDescent="0.25">
      <c r="A147" s="54"/>
      <c r="B147" s="54"/>
      <c r="C147" s="34"/>
      <c r="D147" s="34"/>
      <c r="E147" s="34"/>
      <c r="F147" s="34"/>
      <c r="G147" s="34"/>
      <c r="H147" s="34"/>
      <c r="I147" s="34"/>
    </row>
    <row r="148" spans="1:9" x14ac:dyDescent="0.25">
      <c r="A148" s="54"/>
      <c r="B148" s="54"/>
      <c r="C148" s="34"/>
      <c r="D148" s="34"/>
      <c r="E148" s="34"/>
      <c r="F148" s="34"/>
      <c r="G148" s="34"/>
      <c r="H148" s="34"/>
      <c r="I148" s="34"/>
    </row>
    <row r="149" spans="1:9" x14ac:dyDescent="0.25">
      <c r="A149" s="54"/>
      <c r="B149" s="54"/>
      <c r="C149" s="34"/>
      <c r="D149" s="34"/>
      <c r="E149" s="34"/>
      <c r="F149" s="34"/>
      <c r="G149" s="34"/>
      <c r="H149" s="34"/>
      <c r="I149" s="34"/>
    </row>
    <row r="150" spans="1:9" x14ac:dyDescent="0.25">
      <c r="A150" s="54"/>
      <c r="B150" s="54"/>
      <c r="C150" s="34"/>
      <c r="D150" s="34"/>
      <c r="E150" s="34"/>
      <c r="F150" s="34"/>
      <c r="G150" s="34"/>
      <c r="H150" s="34"/>
      <c r="I150" s="34"/>
    </row>
    <row r="151" spans="1:9" x14ac:dyDescent="0.25">
      <c r="A151" s="54"/>
      <c r="B151" s="54"/>
      <c r="C151" s="34"/>
      <c r="D151" s="34"/>
      <c r="E151" s="34"/>
      <c r="F151" s="34"/>
      <c r="G151" s="34"/>
      <c r="H151" s="34"/>
      <c r="I151" s="34"/>
    </row>
    <row r="152" spans="1:9" x14ac:dyDescent="0.25">
      <c r="A152" s="54"/>
      <c r="B152" s="54"/>
      <c r="C152" s="34"/>
      <c r="D152" s="34"/>
      <c r="E152" s="34"/>
      <c r="F152" s="34"/>
      <c r="G152" s="34"/>
      <c r="H152" s="34"/>
      <c r="I152" s="34"/>
    </row>
    <row r="153" spans="1:9" x14ac:dyDescent="0.25">
      <c r="A153" s="54"/>
      <c r="B153" s="54"/>
      <c r="C153" s="34"/>
      <c r="D153" s="34"/>
      <c r="E153" s="34"/>
      <c r="F153" s="34"/>
      <c r="G153" s="34"/>
      <c r="H153" s="34"/>
      <c r="I153" s="34"/>
    </row>
    <row r="154" spans="1:9" x14ac:dyDescent="0.25">
      <c r="A154" s="54"/>
      <c r="B154" s="54"/>
      <c r="C154" s="34"/>
      <c r="D154" s="34"/>
      <c r="E154" s="34"/>
      <c r="F154" s="34"/>
      <c r="G154" s="34"/>
      <c r="H154" s="34"/>
      <c r="I154" s="34"/>
    </row>
    <row r="155" spans="1:9" x14ac:dyDescent="0.25">
      <c r="A155" s="54"/>
      <c r="B155" s="54"/>
      <c r="C155" s="34"/>
      <c r="D155" s="34"/>
      <c r="E155" s="34"/>
      <c r="F155" s="34"/>
      <c r="G155" s="34"/>
      <c r="H155" s="34"/>
      <c r="I155" s="34"/>
    </row>
    <row r="156" spans="1:9" x14ac:dyDescent="0.25">
      <c r="A156" s="54"/>
      <c r="B156" s="54"/>
      <c r="C156" s="34"/>
      <c r="D156" s="34"/>
      <c r="E156" s="34"/>
      <c r="F156" s="34"/>
      <c r="G156" s="34"/>
      <c r="H156" s="34"/>
      <c r="I156" s="34"/>
    </row>
    <row r="157" spans="1:9" x14ac:dyDescent="0.25">
      <c r="A157" s="54"/>
      <c r="B157" s="54"/>
      <c r="C157" s="34"/>
      <c r="D157" s="34"/>
      <c r="E157" s="34"/>
      <c r="F157" s="34"/>
      <c r="G157" s="34"/>
      <c r="H157" s="34"/>
      <c r="I157" s="34"/>
    </row>
    <row r="158" spans="1:9" x14ac:dyDescent="0.25">
      <c r="A158" s="54"/>
      <c r="B158" s="54"/>
      <c r="C158" s="34"/>
      <c r="D158" s="34"/>
      <c r="E158" s="34"/>
      <c r="F158" s="34"/>
      <c r="G158" s="34"/>
      <c r="H158" s="34"/>
      <c r="I158" s="34"/>
    </row>
    <row r="159" spans="1:9" x14ac:dyDescent="0.25">
      <c r="A159" s="54"/>
      <c r="B159" s="54"/>
      <c r="C159" s="34"/>
      <c r="D159" s="34"/>
      <c r="E159" s="34"/>
      <c r="F159" s="34"/>
      <c r="G159" s="34"/>
      <c r="H159" s="34"/>
      <c r="I159" s="34"/>
    </row>
    <row r="160" spans="1:9" x14ac:dyDescent="0.25">
      <c r="A160" s="54"/>
      <c r="B160" s="54"/>
      <c r="C160" s="34"/>
      <c r="D160" s="34"/>
      <c r="E160" s="34"/>
      <c r="F160" s="34"/>
      <c r="G160" s="34"/>
      <c r="H160" s="34"/>
      <c r="I160" s="34"/>
    </row>
    <row r="161" spans="1:9" x14ac:dyDescent="0.25">
      <c r="A161" s="54"/>
      <c r="B161" s="54"/>
      <c r="C161" s="34"/>
      <c r="D161" s="34"/>
      <c r="E161" s="34"/>
      <c r="F161" s="34"/>
      <c r="G161" s="34"/>
      <c r="H161" s="34"/>
      <c r="I161" s="34"/>
    </row>
    <row r="162" spans="1:9" x14ac:dyDescent="0.25">
      <c r="A162" s="54"/>
      <c r="B162" s="54"/>
      <c r="C162" s="34"/>
      <c r="D162" s="34"/>
      <c r="E162" s="34"/>
      <c r="F162" s="34"/>
      <c r="G162" s="34"/>
      <c r="H162" s="34"/>
      <c r="I162" s="34"/>
    </row>
    <row r="163" spans="1:9" x14ac:dyDescent="0.25">
      <c r="A163" s="54"/>
      <c r="B163" s="54"/>
      <c r="C163" s="34"/>
      <c r="D163" s="34"/>
      <c r="E163" s="34"/>
      <c r="F163" s="34"/>
      <c r="G163" s="34"/>
      <c r="H163" s="34"/>
      <c r="I163" s="34"/>
    </row>
    <row r="164" spans="1:9" x14ac:dyDescent="0.25">
      <c r="A164" s="54"/>
      <c r="B164" s="54"/>
      <c r="C164" s="34"/>
      <c r="D164" s="34"/>
      <c r="E164" s="34"/>
      <c r="F164" s="34"/>
      <c r="G164" s="34"/>
      <c r="H164" s="34"/>
      <c r="I164" s="34"/>
    </row>
    <row r="165" spans="1:9" x14ac:dyDescent="0.25">
      <c r="A165" s="54"/>
      <c r="B165" s="54"/>
      <c r="C165" s="34"/>
      <c r="D165" s="34"/>
      <c r="E165" s="34"/>
      <c r="F165" s="34"/>
      <c r="G165" s="34"/>
      <c r="H165" s="34"/>
      <c r="I165" s="34"/>
    </row>
    <row r="166" spans="1:9" x14ac:dyDescent="0.25">
      <c r="A166" s="54"/>
      <c r="B166" s="54"/>
      <c r="C166" s="34"/>
      <c r="D166" s="34"/>
      <c r="E166" s="34"/>
      <c r="F166" s="34"/>
      <c r="G166" s="34"/>
      <c r="H166" s="34"/>
      <c r="I166" s="34"/>
    </row>
    <row r="167" spans="1:9" x14ac:dyDescent="0.25">
      <c r="A167" s="54"/>
      <c r="B167" s="54"/>
      <c r="C167" s="34"/>
      <c r="D167" s="34"/>
      <c r="E167" s="34"/>
      <c r="F167" s="34"/>
      <c r="G167" s="34"/>
      <c r="H167" s="34"/>
      <c r="I167" s="34"/>
    </row>
    <row r="168" spans="1:9" x14ac:dyDescent="0.25">
      <c r="A168" s="54"/>
      <c r="B168" s="54"/>
      <c r="C168" s="34"/>
      <c r="D168" s="34"/>
      <c r="E168" s="34"/>
      <c r="F168" s="34"/>
      <c r="G168" s="34"/>
      <c r="H168" s="34"/>
      <c r="I168" s="34"/>
    </row>
    <row r="169" spans="1:9" x14ac:dyDescent="0.25">
      <c r="A169" s="54"/>
      <c r="B169" s="54"/>
      <c r="C169" s="34"/>
      <c r="D169" s="34"/>
      <c r="E169" s="34"/>
      <c r="F169" s="34"/>
      <c r="G169" s="34"/>
      <c r="H169" s="34"/>
      <c r="I169" s="34"/>
    </row>
    <row r="170" spans="1:9" x14ac:dyDescent="0.25">
      <c r="A170" s="54"/>
      <c r="B170" s="54"/>
      <c r="C170" s="34"/>
      <c r="D170" s="34"/>
      <c r="E170" s="34"/>
      <c r="F170" s="34"/>
      <c r="G170" s="34"/>
      <c r="H170" s="34"/>
      <c r="I170" s="34"/>
    </row>
    <row r="171" spans="1:9" x14ac:dyDescent="0.25">
      <c r="A171" s="54"/>
      <c r="B171" s="54"/>
      <c r="C171" s="34"/>
      <c r="D171" s="34"/>
      <c r="E171" s="34"/>
      <c r="F171" s="34"/>
      <c r="G171" s="34"/>
      <c r="H171" s="34"/>
      <c r="I171" s="34"/>
    </row>
    <row r="172" spans="1:9" x14ac:dyDescent="0.25">
      <c r="A172" s="54"/>
      <c r="B172" s="54"/>
      <c r="C172" s="34"/>
      <c r="D172" s="34"/>
      <c r="E172" s="34"/>
      <c r="F172" s="34"/>
      <c r="G172" s="34"/>
      <c r="H172" s="34"/>
      <c r="I172" s="34"/>
    </row>
    <row r="173" spans="1:9" x14ac:dyDescent="0.25">
      <c r="A173" s="54"/>
      <c r="B173" s="54"/>
      <c r="C173" s="34"/>
      <c r="D173" s="34"/>
      <c r="E173" s="34"/>
      <c r="F173" s="34"/>
      <c r="G173" s="34"/>
      <c r="H173" s="34"/>
      <c r="I173" s="34"/>
    </row>
    <row r="174" spans="1:9" x14ac:dyDescent="0.25">
      <c r="A174" s="54"/>
      <c r="B174" s="54"/>
      <c r="C174" s="34"/>
      <c r="D174" s="34"/>
      <c r="E174" s="34"/>
      <c r="F174" s="34"/>
      <c r="G174" s="34"/>
      <c r="H174" s="34"/>
      <c r="I174" s="34"/>
    </row>
    <row r="175" spans="1:9" x14ac:dyDescent="0.25">
      <c r="A175" s="54"/>
      <c r="B175" s="54"/>
      <c r="C175" s="34"/>
      <c r="D175" s="34"/>
      <c r="E175" s="34"/>
      <c r="F175" s="34"/>
      <c r="G175" s="34"/>
      <c r="H175" s="34"/>
      <c r="I175" s="34"/>
    </row>
    <row r="176" spans="1:9" x14ac:dyDescent="0.25">
      <c r="A176" s="54"/>
      <c r="B176" s="54"/>
      <c r="C176" s="34"/>
      <c r="D176" s="34"/>
      <c r="E176" s="34"/>
      <c r="F176" s="34"/>
      <c r="G176" s="34"/>
      <c r="H176" s="34"/>
      <c r="I176" s="34"/>
    </row>
    <row r="177" spans="1:9" x14ac:dyDescent="0.25">
      <c r="A177" s="54"/>
      <c r="B177" s="54"/>
      <c r="C177" s="34"/>
      <c r="D177" s="34"/>
      <c r="E177" s="34"/>
      <c r="F177" s="34"/>
      <c r="G177" s="34"/>
      <c r="H177" s="34"/>
      <c r="I177" s="34"/>
    </row>
    <row r="178" spans="1:9" x14ac:dyDescent="0.25">
      <c r="A178" s="54"/>
      <c r="B178" s="54"/>
      <c r="C178" s="34"/>
      <c r="D178" s="34"/>
      <c r="E178" s="34"/>
      <c r="F178" s="34"/>
      <c r="G178" s="34"/>
      <c r="H178" s="34"/>
      <c r="I178" s="34"/>
    </row>
    <row r="179" spans="1:9" x14ac:dyDescent="0.25">
      <c r="A179" s="54"/>
      <c r="B179" s="54"/>
      <c r="C179" s="34"/>
      <c r="D179" s="34"/>
      <c r="E179" s="34"/>
      <c r="F179" s="34"/>
      <c r="G179" s="34"/>
      <c r="H179" s="34"/>
      <c r="I179" s="34"/>
    </row>
    <row r="180" spans="1:9" x14ac:dyDescent="0.25">
      <c r="A180" s="54"/>
      <c r="B180" s="54"/>
      <c r="C180" s="34"/>
      <c r="D180" s="34"/>
      <c r="E180" s="34"/>
      <c r="F180" s="34"/>
      <c r="G180" s="34"/>
      <c r="H180" s="34"/>
      <c r="I180" s="34"/>
    </row>
    <row r="181" spans="1:9" x14ac:dyDescent="0.25">
      <c r="A181" s="54"/>
      <c r="B181" s="54"/>
      <c r="C181" s="34"/>
      <c r="D181" s="34"/>
      <c r="E181" s="34"/>
      <c r="F181" s="34"/>
      <c r="G181" s="34"/>
      <c r="H181" s="34"/>
      <c r="I181" s="34"/>
    </row>
    <row r="182" spans="1:9" x14ac:dyDescent="0.25">
      <c r="A182" s="54"/>
      <c r="B182" s="54"/>
      <c r="C182" s="34"/>
      <c r="D182" s="34"/>
      <c r="E182" s="34"/>
      <c r="F182" s="34"/>
      <c r="G182" s="34"/>
      <c r="H182" s="34"/>
      <c r="I182" s="34"/>
    </row>
    <row r="183" spans="1:9" x14ac:dyDescent="0.25">
      <c r="A183" s="54"/>
      <c r="B183" s="54"/>
      <c r="C183" s="34"/>
      <c r="D183" s="34"/>
      <c r="E183" s="34"/>
      <c r="F183" s="34"/>
      <c r="G183" s="34"/>
      <c r="H183" s="34"/>
      <c r="I183" s="34"/>
    </row>
    <row r="184" spans="1:9" x14ac:dyDescent="0.25">
      <c r="A184" s="54"/>
      <c r="B184" s="54"/>
      <c r="C184" s="34"/>
      <c r="D184" s="34"/>
      <c r="E184" s="34"/>
      <c r="F184" s="34"/>
      <c r="G184" s="34"/>
      <c r="H184" s="34"/>
      <c r="I184" s="34"/>
    </row>
    <row r="185" spans="1:9" x14ac:dyDescent="0.25">
      <c r="A185" s="54"/>
      <c r="B185" s="54"/>
      <c r="C185" s="34"/>
      <c r="D185" s="34"/>
      <c r="E185" s="34"/>
      <c r="F185" s="34"/>
      <c r="G185" s="34"/>
      <c r="H185" s="34"/>
      <c r="I185" s="34"/>
    </row>
    <row r="186" spans="1:9" x14ac:dyDescent="0.25">
      <c r="A186" s="54"/>
      <c r="B186" s="54"/>
      <c r="C186" s="34"/>
      <c r="D186" s="34"/>
      <c r="E186" s="34"/>
      <c r="F186" s="34"/>
      <c r="G186" s="34"/>
      <c r="H186" s="34"/>
      <c r="I186" s="34"/>
    </row>
    <row r="187" spans="1:9" x14ac:dyDescent="0.25">
      <c r="A187" s="54"/>
      <c r="B187" s="54"/>
      <c r="C187" s="34"/>
      <c r="D187" s="34"/>
      <c r="E187" s="34"/>
      <c r="F187" s="34"/>
      <c r="G187" s="34"/>
      <c r="H187" s="34"/>
      <c r="I187" s="34"/>
    </row>
    <row r="188" spans="1:9" x14ac:dyDescent="0.25">
      <c r="A188" s="54"/>
      <c r="B188" s="54"/>
      <c r="C188" s="34"/>
      <c r="D188" s="34"/>
      <c r="E188" s="34"/>
      <c r="F188" s="34"/>
      <c r="G188" s="34"/>
      <c r="H188" s="34"/>
      <c r="I188" s="34"/>
    </row>
    <row r="189" spans="1:9" x14ac:dyDescent="0.25">
      <c r="A189" s="54"/>
      <c r="B189" s="54"/>
      <c r="C189" s="34"/>
      <c r="D189" s="34"/>
      <c r="E189" s="34"/>
      <c r="F189" s="34"/>
      <c r="G189" s="34"/>
      <c r="H189" s="34"/>
      <c r="I189" s="34"/>
    </row>
    <row r="190" spans="1:9" x14ac:dyDescent="0.25">
      <c r="A190" s="54"/>
      <c r="B190" s="54"/>
      <c r="C190" s="34"/>
      <c r="D190" s="34"/>
      <c r="E190" s="34"/>
      <c r="F190" s="34"/>
      <c r="G190" s="34"/>
      <c r="H190" s="34"/>
      <c r="I190" s="34"/>
    </row>
    <row r="191" spans="1:9" x14ac:dyDescent="0.25">
      <c r="A191" s="54"/>
      <c r="B191" s="54"/>
      <c r="C191" s="34"/>
      <c r="D191" s="34"/>
      <c r="E191" s="34"/>
      <c r="F191" s="34"/>
      <c r="G191" s="34"/>
      <c r="H191" s="34"/>
      <c r="I191" s="34"/>
    </row>
    <row r="192" spans="1:9" x14ac:dyDescent="0.25">
      <c r="A192" s="54"/>
      <c r="B192" s="54"/>
      <c r="C192" s="34"/>
      <c r="D192" s="34"/>
      <c r="E192" s="34"/>
      <c r="F192" s="34"/>
      <c r="G192" s="34"/>
      <c r="H192" s="34"/>
      <c r="I192" s="34"/>
    </row>
    <row r="193" spans="1:9" x14ac:dyDescent="0.25">
      <c r="A193" s="54"/>
      <c r="B193" s="54"/>
      <c r="C193" s="34"/>
      <c r="D193" s="34"/>
      <c r="E193" s="34"/>
      <c r="F193" s="34"/>
      <c r="G193" s="34"/>
      <c r="H193" s="34"/>
      <c r="I193" s="34"/>
    </row>
    <row r="194" spans="1:9" x14ac:dyDescent="0.25">
      <c r="A194" s="54"/>
      <c r="B194" s="54"/>
      <c r="C194" s="34"/>
      <c r="D194" s="34"/>
      <c r="E194" s="34"/>
      <c r="F194" s="34"/>
      <c r="G194" s="34"/>
      <c r="H194" s="34"/>
      <c r="I194" s="34"/>
    </row>
    <row r="195" spans="1:9" x14ac:dyDescent="0.25">
      <c r="A195" s="54"/>
      <c r="B195" s="54"/>
      <c r="C195" s="34"/>
      <c r="D195" s="34"/>
      <c r="E195" s="34"/>
      <c r="F195" s="34"/>
      <c r="G195" s="34"/>
      <c r="H195" s="34"/>
      <c r="I195" s="34"/>
    </row>
    <row r="196" spans="1:9" x14ac:dyDescent="0.25">
      <c r="A196" s="54"/>
      <c r="B196" s="54"/>
      <c r="C196" s="34"/>
      <c r="D196" s="34"/>
      <c r="E196" s="34"/>
      <c r="F196" s="34"/>
      <c r="G196" s="34"/>
      <c r="H196" s="34"/>
      <c r="I196" s="34"/>
    </row>
    <row r="197" spans="1:9" x14ac:dyDescent="0.25">
      <c r="A197" s="54"/>
      <c r="B197" s="54"/>
      <c r="C197" s="34"/>
      <c r="D197" s="34"/>
      <c r="E197" s="34"/>
      <c r="F197" s="34"/>
      <c r="G197" s="34"/>
      <c r="H197" s="34"/>
      <c r="I197" s="34"/>
    </row>
    <row r="198" spans="1:9" x14ac:dyDescent="0.25">
      <c r="A198" s="54"/>
      <c r="B198" s="54"/>
      <c r="C198" s="34"/>
      <c r="D198" s="34"/>
      <c r="E198" s="34"/>
      <c r="F198" s="34"/>
      <c r="G198" s="34"/>
      <c r="H198" s="34"/>
      <c r="I198" s="34"/>
    </row>
    <row r="199" spans="1:9" x14ac:dyDescent="0.25">
      <c r="A199" s="54"/>
      <c r="B199" s="54"/>
      <c r="C199" s="34"/>
      <c r="D199" s="34"/>
      <c r="E199" s="34"/>
      <c r="F199" s="34"/>
      <c r="G199" s="34"/>
      <c r="H199" s="34"/>
      <c r="I199" s="34"/>
    </row>
    <row r="200" spans="1:9" x14ac:dyDescent="0.25">
      <c r="A200" s="54"/>
      <c r="B200" s="54"/>
      <c r="C200" s="34"/>
      <c r="D200" s="34"/>
      <c r="E200" s="34"/>
      <c r="F200" s="34"/>
      <c r="G200" s="34"/>
      <c r="H200" s="34"/>
      <c r="I200" s="34"/>
    </row>
    <row r="201" spans="1:9" x14ac:dyDescent="0.25">
      <c r="A201" s="54"/>
      <c r="B201" s="54"/>
      <c r="C201" s="34"/>
      <c r="D201" s="34"/>
      <c r="E201" s="34"/>
      <c r="F201" s="34"/>
      <c r="G201" s="34"/>
      <c r="H201" s="34"/>
      <c r="I201" s="34"/>
    </row>
    <row r="202" spans="1:9" x14ac:dyDescent="0.25">
      <c r="A202" s="54"/>
      <c r="B202" s="54"/>
      <c r="C202" s="34"/>
      <c r="D202" s="34"/>
      <c r="E202" s="34"/>
      <c r="F202" s="34"/>
      <c r="G202" s="34"/>
      <c r="H202" s="34"/>
      <c r="I202" s="34"/>
    </row>
    <row r="203" spans="1:9" x14ac:dyDescent="0.25">
      <c r="A203" s="54"/>
      <c r="B203" s="54"/>
      <c r="C203" s="34"/>
      <c r="D203" s="34"/>
      <c r="E203" s="34"/>
      <c r="F203" s="34"/>
      <c r="G203" s="34"/>
      <c r="H203" s="34"/>
      <c r="I203" s="34"/>
    </row>
    <row r="204" spans="1:9" x14ac:dyDescent="0.25">
      <c r="A204" s="54"/>
      <c r="B204" s="54"/>
      <c r="C204" s="34"/>
      <c r="D204" s="34"/>
      <c r="E204" s="34"/>
      <c r="F204" s="34"/>
      <c r="G204" s="34"/>
      <c r="H204" s="34"/>
      <c r="I204" s="34"/>
    </row>
    <row r="205" spans="1:9" x14ac:dyDescent="0.25">
      <c r="A205" s="54"/>
      <c r="B205" s="54"/>
      <c r="C205" s="34"/>
      <c r="D205" s="34"/>
      <c r="E205" s="34"/>
      <c r="F205" s="34"/>
      <c r="G205" s="34"/>
      <c r="H205" s="34"/>
      <c r="I205" s="34"/>
    </row>
    <row r="206" spans="1:9" x14ac:dyDescent="0.25">
      <c r="A206" s="54"/>
      <c r="B206" s="54"/>
      <c r="C206" s="34"/>
      <c r="D206" s="34"/>
      <c r="E206" s="34"/>
      <c r="F206" s="34"/>
      <c r="G206" s="34"/>
      <c r="H206" s="34"/>
      <c r="I206" s="34"/>
    </row>
    <row r="207" spans="1:9" x14ac:dyDescent="0.25">
      <c r="A207" s="54"/>
      <c r="B207" s="54"/>
      <c r="C207" s="34"/>
      <c r="D207" s="34"/>
      <c r="E207" s="34"/>
      <c r="F207" s="34"/>
      <c r="G207" s="34"/>
      <c r="H207" s="34"/>
      <c r="I207" s="34"/>
    </row>
    <row r="208" spans="1:9" x14ac:dyDescent="0.25">
      <c r="A208" s="54"/>
      <c r="B208" s="54"/>
      <c r="C208" s="34"/>
      <c r="D208" s="34"/>
      <c r="E208" s="34"/>
      <c r="F208" s="34"/>
      <c r="G208" s="34"/>
      <c r="H208" s="34"/>
      <c r="I208" s="34"/>
    </row>
    <row r="209" spans="1:9" x14ac:dyDescent="0.25">
      <c r="A209" s="54"/>
      <c r="B209" s="54"/>
      <c r="C209" s="34"/>
      <c r="D209" s="34"/>
      <c r="E209" s="34"/>
      <c r="F209" s="34"/>
      <c r="G209" s="34"/>
      <c r="H209" s="34"/>
      <c r="I209" s="34"/>
    </row>
    <row r="210" spans="1:9" x14ac:dyDescent="0.25">
      <c r="A210" s="54"/>
      <c r="B210" s="54"/>
      <c r="C210" s="34"/>
      <c r="D210" s="34"/>
      <c r="E210" s="34"/>
      <c r="F210" s="34"/>
      <c r="G210" s="34"/>
      <c r="H210" s="34"/>
      <c r="I210" s="34"/>
    </row>
    <row r="211" spans="1:9" x14ac:dyDescent="0.25">
      <c r="A211" s="54"/>
      <c r="B211" s="54"/>
      <c r="C211" s="34"/>
      <c r="D211" s="34"/>
      <c r="E211" s="34"/>
      <c r="F211" s="34"/>
      <c r="G211" s="34"/>
      <c r="H211" s="34"/>
      <c r="I211" s="34"/>
    </row>
    <row r="212" spans="1:9" x14ac:dyDescent="0.25">
      <c r="A212" s="54"/>
      <c r="B212" s="54"/>
      <c r="C212" s="34"/>
      <c r="D212" s="34"/>
      <c r="E212" s="34"/>
      <c r="F212" s="34"/>
      <c r="G212" s="34"/>
      <c r="H212" s="34"/>
      <c r="I212" s="34"/>
    </row>
    <row r="213" spans="1:9" x14ac:dyDescent="0.25">
      <c r="A213" s="54"/>
      <c r="B213" s="54"/>
      <c r="C213" s="34"/>
      <c r="D213" s="34"/>
      <c r="E213" s="34"/>
      <c r="F213" s="34"/>
      <c r="G213" s="34"/>
      <c r="H213" s="34"/>
      <c r="I213" s="34"/>
    </row>
    <row r="214" spans="1:9" x14ac:dyDescent="0.25">
      <c r="A214" s="54"/>
      <c r="B214" s="54"/>
      <c r="C214" s="34"/>
      <c r="D214" s="34"/>
      <c r="E214" s="34"/>
      <c r="F214" s="34"/>
      <c r="G214" s="34"/>
      <c r="H214" s="34"/>
      <c r="I214" s="34"/>
    </row>
    <row r="215" spans="1:9" x14ac:dyDescent="0.25">
      <c r="A215" s="54"/>
      <c r="B215" s="54"/>
      <c r="C215" s="34"/>
      <c r="D215" s="34"/>
      <c r="E215" s="34"/>
      <c r="F215" s="34"/>
      <c r="G215" s="34"/>
      <c r="H215" s="34"/>
      <c r="I215" s="34"/>
    </row>
    <row r="216" spans="1:9" x14ac:dyDescent="0.25">
      <c r="A216" s="54"/>
      <c r="B216" s="54"/>
      <c r="C216" s="34"/>
      <c r="D216" s="34"/>
      <c r="E216" s="34"/>
      <c r="F216" s="34"/>
      <c r="G216" s="34"/>
      <c r="H216" s="34"/>
      <c r="I216" s="34"/>
    </row>
    <row r="217" spans="1:9" x14ac:dyDescent="0.25">
      <c r="A217" s="54"/>
      <c r="B217" s="54"/>
      <c r="C217" s="34"/>
      <c r="D217" s="34"/>
      <c r="E217" s="34"/>
      <c r="F217" s="34"/>
      <c r="G217" s="34"/>
      <c r="H217" s="34"/>
      <c r="I217" s="34"/>
    </row>
    <row r="218" spans="1:9" x14ac:dyDescent="0.25">
      <c r="A218" s="54"/>
      <c r="B218" s="54"/>
      <c r="C218" s="34"/>
      <c r="D218" s="34"/>
      <c r="E218" s="34"/>
      <c r="F218" s="34"/>
      <c r="G218" s="34"/>
      <c r="H218" s="34"/>
      <c r="I218" s="34"/>
    </row>
    <row r="219" spans="1:9" x14ac:dyDescent="0.25">
      <c r="A219" s="54"/>
      <c r="B219" s="54"/>
      <c r="C219" s="34"/>
      <c r="D219" s="34"/>
      <c r="E219" s="34"/>
      <c r="F219" s="34"/>
      <c r="G219" s="34"/>
      <c r="H219" s="34"/>
      <c r="I219" s="34"/>
    </row>
    <row r="220" spans="1:9" x14ac:dyDescent="0.25">
      <c r="A220" s="54"/>
      <c r="B220" s="54"/>
      <c r="C220" s="34"/>
      <c r="D220" s="34"/>
      <c r="E220" s="34"/>
      <c r="F220" s="34"/>
      <c r="G220" s="34"/>
      <c r="H220" s="34"/>
      <c r="I220" s="34"/>
    </row>
    <row r="221" spans="1:9" x14ac:dyDescent="0.25">
      <c r="A221" s="54"/>
      <c r="B221" s="54"/>
      <c r="C221" s="34"/>
      <c r="D221" s="34"/>
      <c r="E221" s="34"/>
      <c r="F221" s="34"/>
      <c r="G221" s="34"/>
      <c r="H221" s="34"/>
      <c r="I221" s="34"/>
    </row>
    <row r="222" spans="1:9" x14ac:dyDescent="0.25">
      <c r="A222" s="54"/>
      <c r="B222" s="54"/>
      <c r="C222" s="34"/>
      <c r="D222" s="34"/>
      <c r="E222" s="34"/>
      <c r="F222" s="34"/>
      <c r="G222" s="34"/>
      <c r="H222" s="34"/>
      <c r="I222" s="34"/>
    </row>
    <row r="223" spans="1:9" x14ac:dyDescent="0.25">
      <c r="A223" s="54"/>
      <c r="B223" s="54"/>
      <c r="C223" s="34"/>
      <c r="D223" s="34"/>
      <c r="E223" s="34"/>
      <c r="F223" s="34"/>
      <c r="G223" s="34"/>
      <c r="H223" s="34"/>
      <c r="I223" s="34"/>
    </row>
    <row r="224" spans="1:9" x14ac:dyDescent="0.25">
      <c r="A224" s="54"/>
      <c r="B224" s="54"/>
      <c r="C224" s="34"/>
      <c r="D224" s="34"/>
      <c r="E224" s="34"/>
      <c r="F224" s="34"/>
      <c r="G224" s="34"/>
      <c r="H224" s="34"/>
      <c r="I224" s="34"/>
    </row>
    <row r="225" spans="1:9" x14ac:dyDescent="0.25">
      <c r="A225" s="54"/>
      <c r="B225" s="54"/>
      <c r="C225" s="34"/>
      <c r="D225" s="34"/>
      <c r="E225" s="34"/>
      <c r="F225" s="34"/>
      <c r="G225" s="34"/>
      <c r="H225" s="34"/>
      <c r="I225" s="34"/>
    </row>
    <row r="226" spans="1:9" x14ac:dyDescent="0.25">
      <c r="A226" s="54"/>
      <c r="B226" s="54"/>
      <c r="C226" s="34"/>
      <c r="D226" s="34"/>
      <c r="E226" s="34"/>
      <c r="F226" s="34"/>
      <c r="G226" s="34"/>
      <c r="H226" s="34"/>
      <c r="I226" s="34"/>
    </row>
    <row r="227" spans="1:9" x14ac:dyDescent="0.25">
      <c r="A227" s="54"/>
      <c r="B227" s="54"/>
      <c r="C227" s="34"/>
      <c r="D227" s="34"/>
      <c r="E227" s="34"/>
      <c r="F227" s="34"/>
      <c r="G227" s="34"/>
      <c r="H227" s="34"/>
      <c r="I227" s="34"/>
    </row>
    <row r="228" spans="1:9" x14ac:dyDescent="0.25">
      <c r="A228" s="54"/>
      <c r="B228" s="54"/>
      <c r="C228" s="34"/>
      <c r="D228" s="34"/>
      <c r="E228" s="34"/>
      <c r="F228" s="34"/>
      <c r="G228" s="34"/>
      <c r="H228" s="34"/>
      <c r="I228" s="34"/>
    </row>
    <row r="229" spans="1:9" x14ac:dyDescent="0.25">
      <c r="A229" s="54"/>
      <c r="B229" s="54"/>
      <c r="C229" s="34"/>
      <c r="D229" s="34"/>
      <c r="E229" s="34"/>
      <c r="F229" s="34"/>
      <c r="G229" s="34"/>
      <c r="H229" s="34"/>
      <c r="I229" s="34"/>
    </row>
    <row r="230" spans="1:9" x14ac:dyDescent="0.25">
      <c r="A230" s="54"/>
      <c r="B230" s="54"/>
      <c r="C230" s="34"/>
      <c r="D230" s="34"/>
      <c r="E230" s="34"/>
      <c r="F230" s="34"/>
      <c r="G230" s="34"/>
      <c r="H230" s="34"/>
      <c r="I230" s="34"/>
    </row>
    <row r="231" spans="1:9" x14ac:dyDescent="0.25">
      <c r="A231" s="54"/>
      <c r="B231" s="54"/>
      <c r="C231" s="34"/>
      <c r="D231" s="34"/>
      <c r="E231" s="34"/>
      <c r="F231" s="34"/>
      <c r="G231" s="34"/>
      <c r="H231" s="34"/>
      <c r="I231" s="34"/>
    </row>
    <row r="232" spans="1:9" x14ac:dyDescent="0.25">
      <c r="A232" s="54"/>
      <c r="B232" s="54"/>
      <c r="C232" s="34"/>
      <c r="D232" s="34"/>
      <c r="E232" s="34"/>
      <c r="F232" s="34"/>
      <c r="G232" s="34"/>
      <c r="H232" s="34"/>
      <c r="I232" s="34"/>
    </row>
    <row r="233" spans="1:9" x14ac:dyDescent="0.25">
      <c r="A233" s="54"/>
      <c r="B233" s="54"/>
      <c r="C233" s="34"/>
      <c r="D233" s="34"/>
      <c r="E233" s="34"/>
      <c r="F233" s="34"/>
      <c r="G233" s="34"/>
      <c r="H233" s="34"/>
      <c r="I233" s="34"/>
    </row>
    <row r="234" spans="1:9" x14ac:dyDescent="0.25">
      <c r="A234" s="54"/>
      <c r="B234" s="54"/>
      <c r="C234" s="34"/>
      <c r="D234" s="34"/>
      <c r="E234" s="34"/>
      <c r="F234" s="34"/>
      <c r="G234" s="34"/>
      <c r="H234" s="34"/>
      <c r="I234" s="34"/>
    </row>
    <row r="235" spans="1:9" x14ac:dyDescent="0.25">
      <c r="A235" s="54"/>
      <c r="B235" s="54"/>
      <c r="C235" s="34"/>
      <c r="D235" s="34"/>
      <c r="E235" s="34"/>
      <c r="F235" s="34"/>
      <c r="G235" s="34"/>
      <c r="H235" s="34"/>
      <c r="I235" s="34"/>
    </row>
    <row r="236" spans="1:9" x14ac:dyDescent="0.25">
      <c r="A236" s="54"/>
      <c r="B236" s="54"/>
      <c r="C236" s="34"/>
      <c r="D236" s="34"/>
      <c r="E236" s="34"/>
      <c r="F236" s="34"/>
      <c r="G236" s="34"/>
      <c r="H236" s="34"/>
      <c r="I236" s="34"/>
    </row>
    <row r="237" spans="1:9" x14ac:dyDescent="0.25">
      <c r="A237" s="54"/>
      <c r="B237" s="54"/>
      <c r="C237" s="34"/>
      <c r="D237" s="34"/>
      <c r="E237" s="34"/>
      <c r="F237" s="34"/>
      <c r="G237" s="34"/>
      <c r="H237" s="34"/>
      <c r="I237" s="34"/>
    </row>
    <row r="238" spans="1:9" x14ac:dyDescent="0.25">
      <c r="A238" s="54"/>
      <c r="B238" s="54"/>
      <c r="C238" s="34"/>
      <c r="D238" s="34"/>
      <c r="E238" s="34"/>
      <c r="F238" s="34"/>
      <c r="G238" s="34"/>
      <c r="H238" s="34"/>
      <c r="I238" s="34"/>
    </row>
    <row r="239" spans="1:9" x14ac:dyDescent="0.25">
      <c r="A239" s="54"/>
      <c r="B239" s="54"/>
      <c r="C239" s="34"/>
      <c r="D239" s="34"/>
      <c r="E239" s="34"/>
      <c r="F239" s="34"/>
      <c r="G239" s="34"/>
      <c r="H239" s="34"/>
      <c r="I239" s="34"/>
    </row>
    <row r="240" spans="1:9" x14ac:dyDescent="0.25">
      <c r="A240" s="54"/>
      <c r="B240" s="54"/>
      <c r="C240" s="34"/>
      <c r="D240" s="34"/>
      <c r="E240" s="34"/>
      <c r="F240" s="34"/>
      <c r="G240" s="34"/>
      <c r="H240" s="34"/>
      <c r="I240" s="34"/>
    </row>
    <row r="241" spans="1:9" x14ac:dyDescent="0.25">
      <c r="A241" s="54"/>
      <c r="B241" s="54"/>
      <c r="C241" s="34"/>
      <c r="D241" s="34"/>
      <c r="E241" s="34"/>
      <c r="F241" s="34"/>
      <c r="G241" s="34"/>
      <c r="H241" s="34"/>
      <c r="I241" s="34"/>
    </row>
    <row r="242" spans="1:9" x14ac:dyDescent="0.25">
      <c r="A242" s="54"/>
      <c r="B242" s="54"/>
      <c r="C242" s="34"/>
      <c r="D242" s="34"/>
      <c r="E242" s="34"/>
      <c r="F242" s="34"/>
      <c r="G242" s="34"/>
      <c r="H242" s="34"/>
      <c r="I242" s="34"/>
    </row>
    <row r="243" spans="1:9" x14ac:dyDescent="0.25">
      <c r="A243" s="54"/>
      <c r="B243" s="54"/>
      <c r="C243" s="34"/>
      <c r="D243" s="34"/>
      <c r="E243" s="34"/>
      <c r="F243" s="34"/>
      <c r="G243" s="34"/>
      <c r="H243" s="34"/>
      <c r="I243" s="34"/>
    </row>
    <row r="244" spans="1:9" x14ac:dyDescent="0.25">
      <c r="A244" s="54"/>
      <c r="B244" s="54"/>
      <c r="C244" s="34"/>
      <c r="D244" s="34"/>
      <c r="E244" s="34"/>
      <c r="F244" s="34"/>
      <c r="G244" s="34"/>
      <c r="H244" s="34"/>
      <c r="I244" s="34"/>
    </row>
    <row r="245" spans="1:9" x14ac:dyDescent="0.25">
      <c r="A245" s="54"/>
      <c r="B245" s="54"/>
      <c r="C245" s="34"/>
      <c r="D245" s="34"/>
      <c r="E245" s="34"/>
      <c r="F245" s="34"/>
      <c r="G245" s="34"/>
      <c r="H245" s="34"/>
      <c r="I245" s="34"/>
    </row>
    <row r="246" spans="1:9" x14ac:dyDescent="0.25">
      <c r="A246" s="54"/>
      <c r="B246" s="54"/>
      <c r="C246" s="34"/>
      <c r="D246" s="34"/>
      <c r="E246" s="34"/>
      <c r="F246" s="34"/>
      <c r="G246" s="34"/>
      <c r="H246" s="34"/>
      <c r="I246" s="34"/>
    </row>
    <row r="247" spans="1:9" x14ac:dyDescent="0.25">
      <c r="A247" s="54"/>
      <c r="B247" s="54"/>
      <c r="C247" s="34"/>
      <c r="D247" s="34"/>
      <c r="E247" s="34"/>
      <c r="F247" s="34"/>
      <c r="G247" s="34"/>
      <c r="H247" s="34"/>
      <c r="I247" s="34"/>
    </row>
    <row r="248" spans="1:9" x14ac:dyDescent="0.25">
      <c r="A248" s="54"/>
      <c r="B248" s="54"/>
      <c r="C248" s="34"/>
      <c r="D248" s="34"/>
      <c r="E248" s="34"/>
      <c r="F248" s="34"/>
      <c r="G248" s="34"/>
      <c r="H248" s="34"/>
      <c r="I248" s="34"/>
    </row>
    <row r="249" spans="1:9" x14ac:dyDescent="0.25">
      <c r="A249" s="54"/>
      <c r="B249" s="54"/>
      <c r="C249" s="34"/>
      <c r="D249" s="34"/>
      <c r="E249" s="34"/>
      <c r="F249" s="34"/>
      <c r="G249" s="34"/>
      <c r="H249" s="34"/>
      <c r="I249" s="34"/>
    </row>
    <row r="250" spans="1:9" x14ac:dyDescent="0.25">
      <c r="A250" s="54"/>
      <c r="B250" s="54"/>
      <c r="C250" s="34"/>
      <c r="D250" s="34"/>
      <c r="E250" s="34"/>
      <c r="F250" s="34"/>
      <c r="G250" s="34"/>
      <c r="H250" s="34"/>
      <c r="I250" s="34"/>
    </row>
    <row r="251" spans="1:9" x14ac:dyDescent="0.25">
      <c r="A251" s="54"/>
      <c r="B251" s="54"/>
      <c r="C251" s="34"/>
      <c r="D251" s="34"/>
      <c r="E251" s="34"/>
      <c r="F251" s="34"/>
      <c r="G251" s="34"/>
      <c r="H251" s="34"/>
      <c r="I251" s="34"/>
    </row>
    <row r="252" spans="1:9" x14ac:dyDescent="0.25">
      <c r="A252" s="54"/>
      <c r="B252" s="54"/>
      <c r="C252" s="34"/>
      <c r="D252" s="34"/>
      <c r="E252" s="34"/>
      <c r="F252" s="34"/>
      <c r="G252" s="34"/>
      <c r="H252" s="34"/>
      <c r="I252" s="34"/>
    </row>
    <row r="253" spans="1:9" x14ac:dyDescent="0.25">
      <c r="A253" s="54"/>
      <c r="B253" s="54"/>
      <c r="C253" s="34"/>
      <c r="D253" s="34"/>
      <c r="E253" s="34"/>
      <c r="F253" s="34"/>
      <c r="G253" s="34"/>
      <c r="H253" s="34"/>
      <c r="I253" s="34"/>
    </row>
    <row r="254" spans="1:9" x14ac:dyDescent="0.25">
      <c r="A254" s="54"/>
      <c r="B254" s="54"/>
      <c r="C254" s="34"/>
      <c r="D254" s="34"/>
      <c r="E254" s="34"/>
      <c r="F254" s="34"/>
      <c r="G254" s="34"/>
      <c r="H254" s="34"/>
      <c r="I254" s="34"/>
    </row>
    <row r="255" spans="1:9" x14ac:dyDescent="0.25">
      <c r="A255" s="54"/>
      <c r="B255" s="54"/>
      <c r="C255" s="34"/>
      <c r="D255" s="34"/>
      <c r="E255" s="34"/>
      <c r="F255" s="34"/>
      <c r="G255" s="34"/>
      <c r="H255" s="34"/>
      <c r="I255" s="34"/>
    </row>
    <row r="256" spans="1:9" x14ac:dyDescent="0.25">
      <c r="A256" s="54"/>
      <c r="B256" s="54"/>
      <c r="C256" s="34"/>
      <c r="D256" s="34"/>
      <c r="E256" s="34"/>
      <c r="F256" s="34"/>
      <c r="G256" s="34"/>
      <c r="H256" s="34"/>
      <c r="I256" s="34"/>
    </row>
    <row r="257" spans="1:9" x14ac:dyDescent="0.25">
      <c r="A257" s="54"/>
      <c r="B257" s="54"/>
      <c r="C257" s="34"/>
      <c r="D257" s="34"/>
      <c r="E257" s="34"/>
      <c r="F257" s="34"/>
      <c r="G257" s="34"/>
      <c r="H257" s="34"/>
      <c r="I257" s="34"/>
    </row>
    <row r="258" spans="1:9" x14ac:dyDescent="0.25">
      <c r="A258" s="54"/>
      <c r="B258" s="54"/>
      <c r="C258" s="34"/>
      <c r="D258" s="34"/>
      <c r="E258" s="34"/>
      <c r="F258" s="34"/>
      <c r="G258" s="34"/>
      <c r="H258" s="34"/>
      <c r="I258" s="34"/>
    </row>
    <row r="259" spans="1:9" x14ac:dyDescent="0.25">
      <c r="A259" s="54"/>
      <c r="B259" s="54"/>
      <c r="C259" s="34"/>
      <c r="D259" s="34"/>
      <c r="E259" s="34"/>
      <c r="F259" s="34"/>
      <c r="G259" s="34"/>
      <c r="H259" s="34"/>
      <c r="I259" s="34"/>
    </row>
    <row r="260" spans="1:9" x14ac:dyDescent="0.25">
      <c r="A260" s="54"/>
      <c r="B260" s="54"/>
      <c r="C260" s="34"/>
      <c r="D260" s="34"/>
      <c r="E260" s="34"/>
      <c r="F260" s="34"/>
      <c r="G260" s="34"/>
      <c r="H260" s="34"/>
      <c r="I260" s="34"/>
    </row>
    <row r="261" spans="1:9" x14ac:dyDescent="0.25">
      <c r="A261" s="54"/>
      <c r="B261" s="54"/>
      <c r="C261" s="34"/>
      <c r="D261" s="34"/>
      <c r="E261" s="34"/>
      <c r="F261" s="34"/>
      <c r="G261" s="34"/>
      <c r="H261" s="34"/>
      <c r="I261" s="34"/>
    </row>
    <row r="262" spans="1:9" x14ac:dyDescent="0.25">
      <c r="A262" s="54"/>
      <c r="B262" s="54"/>
      <c r="C262" s="34"/>
      <c r="D262" s="34"/>
      <c r="E262" s="34"/>
      <c r="F262" s="34"/>
      <c r="G262" s="34"/>
      <c r="H262" s="34"/>
      <c r="I262" s="34"/>
    </row>
    <row r="263" spans="1:9" x14ac:dyDescent="0.25">
      <c r="A263" s="54"/>
      <c r="B263" s="54"/>
      <c r="C263" s="34"/>
      <c r="D263" s="34"/>
      <c r="E263" s="34"/>
      <c r="F263" s="34"/>
      <c r="G263" s="34"/>
      <c r="H263" s="34"/>
      <c r="I263" s="34"/>
    </row>
    <row r="264" spans="1:9" x14ac:dyDescent="0.25">
      <c r="A264" s="54"/>
      <c r="B264" s="54"/>
      <c r="C264" s="34"/>
      <c r="D264" s="34"/>
      <c r="E264" s="34"/>
      <c r="F264" s="34"/>
      <c r="G264" s="34"/>
      <c r="H264" s="34"/>
      <c r="I264" s="34"/>
    </row>
    <row r="265" spans="1:9" x14ac:dyDescent="0.25">
      <c r="A265" s="54"/>
      <c r="B265" s="54"/>
      <c r="C265" s="34"/>
      <c r="D265" s="34"/>
      <c r="E265" s="34"/>
      <c r="F265" s="34"/>
      <c r="G265" s="34"/>
      <c r="H265" s="34"/>
      <c r="I265" s="34"/>
    </row>
    <row r="266" spans="1:9" x14ac:dyDescent="0.25">
      <c r="A266" s="54"/>
      <c r="B266" s="54"/>
      <c r="C266" s="34"/>
      <c r="D266" s="34"/>
      <c r="E266" s="34"/>
      <c r="F266" s="34"/>
      <c r="G266" s="34"/>
      <c r="H266" s="34"/>
      <c r="I266" s="34"/>
    </row>
    <row r="267" spans="1:9" x14ac:dyDescent="0.25">
      <c r="A267" s="54"/>
      <c r="B267" s="54"/>
      <c r="C267" s="34"/>
      <c r="D267" s="34"/>
      <c r="E267" s="34"/>
      <c r="F267" s="34"/>
      <c r="G267" s="34"/>
      <c r="H267" s="34"/>
      <c r="I267" s="34"/>
    </row>
    <row r="268" spans="1:9" x14ac:dyDescent="0.25">
      <c r="A268" s="19"/>
      <c r="B268" s="19"/>
    </row>
    <row r="269" spans="1:9" x14ac:dyDescent="0.25">
      <c r="A269" s="19"/>
      <c r="B269" s="19"/>
    </row>
    <row r="270" spans="1:9" x14ac:dyDescent="0.25">
      <c r="A270" s="19"/>
      <c r="B270" s="19"/>
    </row>
    <row r="271" spans="1:9" x14ac:dyDescent="0.25">
      <c r="A271" s="19"/>
      <c r="B271" s="19"/>
    </row>
  </sheetData>
  <sheetProtection formatCells="0" formatColumns="0" formatRows="0"/>
  <mergeCells count="47">
    <mergeCell ref="I46:I47"/>
    <mergeCell ref="F45:I45"/>
    <mergeCell ref="H12:H13"/>
    <mergeCell ref="I12:I13"/>
    <mergeCell ref="B65:C65"/>
    <mergeCell ref="H53:H54"/>
    <mergeCell ref="I53:I54"/>
    <mergeCell ref="F53:G53"/>
    <mergeCell ref="D45:D47"/>
    <mergeCell ref="E45:E47"/>
    <mergeCell ref="F46:G46"/>
    <mergeCell ref="H46:H47"/>
    <mergeCell ref="A60:A64"/>
    <mergeCell ref="B60:C60"/>
    <mergeCell ref="B61:C61"/>
    <mergeCell ref="B62:C62"/>
    <mergeCell ref="B63:C63"/>
    <mergeCell ref="B64:C64"/>
    <mergeCell ref="A55:A59"/>
    <mergeCell ref="B55:C55"/>
    <mergeCell ref="B56:C56"/>
    <mergeCell ref="B57:C57"/>
    <mergeCell ref="B58:C58"/>
    <mergeCell ref="B59:C59"/>
    <mergeCell ref="F1:I1"/>
    <mergeCell ref="A5:I5"/>
    <mergeCell ref="A6:I6"/>
    <mergeCell ref="A9:I9"/>
    <mergeCell ref="A8:I8"/>
    <mergeCell ref="F2:I2"/>
    <mergeCell ref="F3:I3"/>
    <mergeCell ref="A10:I10"/>
    <mergeCell ref="D53:D54"/>
    <mergeCell ref="E53:E54"/>
    <mergeCell ref="A51:I51"/>
    <mergeCell ref="A53:A54"/>
    <mergeCell ref="B53:C54"/>
    <mergeCell ref="A45:A47"/>
    <mergeCell ref="B45:B47"/>
    <mergeCell ref="C45:C47"/>
    <mergeCell ref="F11:I11"/>
    <mergeCell ref="A11:A13"/>
    <mergeCell ref="B11:B13"/>
    <mergeCell ref="C11:C13"/>
    <mergeCell ref="D11:D13"/>
    <mergeCell ref="E11:E13"/>
    <mergeCell ref="F12:G12"/>
  </mergeCells>
  <phoneticPr fontId="7" type="noConversion"/>
  <printOptions horizontalCentered="1"/>
  <pageMargins left="0.78740157480314965" right="0.39370078740157483" top="0.59055118110236227" bottom="0.59055118110236227" header="0" footer="0"/>
  <pageSetup paperSize="9" scale="50" fitToHeight="2" orientation="portrait" r:id="rId1"/>
  <headerFooter alignWithMargins="0"/>
  <rowBreaks count="1" manualBreakCount="1">
    <brk id="4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</sheetPr>
  <dimension ref="A1:BP45"/>
  <sheetViews>
    <sheetView view="pageBreakPreview" zoomScale="75" zoomScaleNormal="75" zoomScaleSheetLayoutView="75" workbookViewId="0">
      <pane xSplit="2" ySplit="10" topLeftCell="K11" activePane="bottomRight" state="frozen"/>
      <selection pane="topRight" activeCell="C1" sqref="C1"/>
      <selection pane="bottomLeft" activeCell="A8" sqref="A8"/>
      <selection pane="bottomRight" activeCell="Q2" sqref="Q2:T2"/>
    </sheetView>
  </sheetViews>
  <sheetFormatPr defaultRowHeight="13.2" x14ac:dyDescent="0.25"/>
  <cols>
    <col min="1" max="1" width="6.88671875" style="239" bestFit="1" customWidth="1"/>
    <col min="2" max="2" width="35" style="105" customWidth="1"/>
    <col min="3" max="3" width="12" style="105" customWidth="1"/>
    <col min="4" max="5" width="12.109375" style="105" customWidth="1"/>
    <col min="6" max="6" width="12.33203125" style="105" customWidth="1"/>
    <col min="7" max="7" width="12.109375" style="105" customWidth="1"/>
    <col min="8" max="8" width="11.33203125" style="105" customWidth="1"/>
    <col min="9" max="9" width="12.109375" style="105" customWidth="1"/>
    <col min="10" max="10" width="12" style="105" customWidth="1"/>
    <col min="11" max="11" width="11.44140625" style="105" customWidth="1"/>
    <col min="12" max="12" width="11.6640625" style="105" customWidth="1"/>
    <col min="13" max="13" width="11.33203125" style="105" customWidth="1"/>
    <col min="14" max="14" width="11.6640625" style="105" customWidth="1"/>
    <col min="15" max="15" width="10.6640625" style="105" customWidth="1"/>
    <col min="16" max="16" width="11.6640625" style="105" customWidth="1"/>
    <col min="17" max="17" width="11.44140625" style="105" customWidth="1"/>
    <col min="18" max="18" width="11.6640625" style="105" customWidth="1"/>
    <col min="19" max="20" width="12" style="105" customWidth="1"/>
    <col min="21" max="21" width="15.33203125" style="115" customWidth="1"/>
    <col min="22" max="22" width="14.6640625" style="115" customWidth="1"/>
    <col min="23" max="23" width="14.88671875" style="115" customWidth="1"/>
    <col min="24" max="24" width="15.33203125" style="115" customWidth="1"/>
    <col min="25" max="25" width="14.109375" style="115" customWidth="1"/>
    <col min="26" max="26" width="14.6640625" style="115" customWidth="1"/>
    <col min="27" max="27" width="14.44140625" style="105" customWidth="1"/>
    <col min="28" max="28" width="13.6640625" style="105" customWidth="1"/>
    <col min="29" max="29" width="14" style="105" customWidth="1"/>
    <col min="30" max="30" width="15.33203125" style="105" customWidth="1"/>
    <col min="31" max="32" width="14.88671875" style="105" customWidth="1"/>
    <col min="33" max="33" width="11.109375" style="105" customWidth="1"/>
    <col min="34" max="34" width="10.5546875" style="105" customWidth="1"/>
    <col min="35" max="35" width="39.88671875" style="105" customWidth="1"/>
    <col min="36" max="36" width="17.109375" style="105" customWidth="1"/>
    <col min="37" max="37" width="16.44140625" style="105" customWidth="1"/>
    <col min="38" max="38" width="12.6640625" style="105" customWidth="1"/>
    <col min="39" max="39" width="14.109375" style="105" customWidth="1"/>
    <col min="40" max="40" width="14.5546875" style="105" customWidth="1"/>
    <col min="41" max="41" width="12.44140625" style="105" customWidth="1"/>
    <col min="42" max="42" width="13.44140625" style="105" customWidth="1"/>
    <col min="43" max="43" width="13.5546875" style="105" customWidth="1"/>
    <col min="44" max="44" width="11.6640625" style="105" customWidth="1"/>
    <col min="45" max="45" width="10.44140625" style="105" customWidth="1"/>
    <col min="46" max="46" width="11" style="105" customWidth="1"/>
    <col min="47" max="47" width="11.44140625" style="105" customWidth="1"/>
    <col min="48" max="48" width="12.109375" style="105" customWidth="1"/>
    <col min="49" max="49" width="12" style="105" customWidth="1"/>
    <col min="50" max="50" width="12.109375" style="105" customWidth="1"/>
    <col min="51" max="51" width="15.5546875" style="115" customWidth="1"/>
    <col min="52" max="52" width="11.33203125" style="115" customWidth="1"/>
    <col min="53" max="53" width="16.33203125" style="105" customWidth="1"/>
    <col min="54" max="54" width="11.6640625" style="105" customWidth="1"/>
    <col min="55" max="55" width="10.5546875" style="105" customWidth="1"/>
    <col min="56" max="56" width="12.6640625" style="105" customWidth="1"/>
    <col min="57" max="68" width="8.88671875" style="105"/>
  </cols>
  <sheetData>
    <row r="1" spans="1:56" s="105" customFormat="1" ht="20.25" customHeight="1" x14ac:dyDescent="0.35">
      <c r="A1" s="237"/>
      <c r="B1" s="10"/>
      <c r="C1" s="10"/>
      <c r="D1" s="10"/>
      <c r="E1" s="10"/>
      <c r="F1" s="404"/>
      <c r="G1" s="404"/>
      <c r="H1" s="404"/>
      <c r="I1" s="6"/>
      <c r="J1" s="6"/>
      <c r="K1" s="6"/>
      <c r="L1" s="6"/>
      <c r="M1" s="6"/>
      <c r="N1" s="6"/>
      <c r="O1" s="6"/>
      <c r="P1" s="6"/>
      <c r="Q1" s="332" t="s">
        <v>501</v>
      </c>
      <c r="R1" s="333"/>
      <c r="S1" s="333"/>
      <c r="T1" s="333"/>
      <c r="U1" s="136"/>
      <c r="V1" s="136"/>
      <c r="W1" s="244"/>
      <c r="X1" s="245"/>
      <c r="Y1" s="198"/>
      <c r="Z1" s="13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1"/>
      <c r="AQ1" s="61"/>
      <c r="AR1" s="61"/>
      <c r="AY1" s="115"/>
      <c r="AZ1" s="115"/>
    </row>
    <row r="2" spans="1:56" s="105" customFormat="1" ht="20.25" customHeight="1" x14ac:dyDescent="0.35">
      <c r="A2" s="246"/>
      <c r="B2" s="10"/>
      <c r="C2" s="10"/>
      <c r="D2" s="10"/>
      <c r="E2" s="10"/>
      <c r="F2" s="303"/>
      <c r="G2" s="303"/>
      <c r="H2" s="303"/>
      <c r="I2" s="6"/>
      <c r="J2" s="6"/>
      <c r="K2" s="6"/>
      <c r="L2" s="6"/>
      <c r="M2" s="6"/>
      <c r="N2" s="6"/>
      <c r="O2" s="6"/>
      <c r="P2" s="6"/>
      <c r="Q2" s="332" t="s">
        <v>497</v>
      </c>
      <c r="R2" s="333"/>
      <c r="S2" s="333"/>
      <c r="T2" s="333"/>
      <c r="U2" s="136"/>
      <c r="V2" s="136"/>
      <c r="W2" s="300"/>
      <c r="X2" s="301"/>
      <c r="Y2" s="198"/>
      <c r="Z2" s="13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1"/>
      <c r="AQ2" s="61"/>
      <c r="AR2" s="61"/>
      <c r="AY2" s="115"/>
      <c r="AZ2" s="115"/>
    </row>
    <row r="3" spans="1:56" s="105" customFormat="1" ht="20.25" customHeight="1" x14ac:dyDescent="0.35">
      <c r="A3" s="246"/>
      <c r="B3" s="10"/>
      <c r="C3" s="10"/>
      <c r="D3" s="10"/>
      <c r="E3" s="10"/>
      <c r="F3" s="303"/>
      <c r="G3" s="303"/>
      <c r="H3" s="303"/>
      <c r="I3" s="6"/>
      <c r="J3" s="6"/>
      <c r="K3" s="6"/>
      <c r="L3" s="6"/>
      <c r="M3" s="6"/>
      <c r="N3" s="6"/>
      <c r="O3" s="6"/>
      <c r="P3" s="6"/>
      <c r="Q3" s="332" t="s">
        <v>495</v>
      </c>
      <c r="R3" s="333"/>
      <c r="S3" s="333"/>
      <c r="T3" s="333"/>
      <c r="U3" s="136"/>
      <c r="V3" s="136"/>
      <c r="W3" s="300"/>
      <c r="X3" s="301"/>
      <c r="Y3" s="198"/>
      <c r="Z3" s="13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1"/>
      <c r="AQ3" s="61"/>
      <c r="AR3" s="61"/>
      <c r="AY3" s="115"/>
      <c r="AZ3" s="115"/>
    </row>
    <row r="4" spans="1:56" s="105" customFormat="1" ht="20.25" customHeight="1" x14ac:dyDescent="0.35">
      <c r="A4" s="246"/>
      <c r="B4" s="10"/>
      <c r="C4" s="10"/>
      <c r="D4" s="10"/>
      <c r="E4" s="10"/>
      <c r="F4" s="303"/>
      <c r="G4" s="303"/>
      <c r="H4" s="303"/>
      <c r="I4" s="6"/>
      <c r="J4" s="6"/>
      <c r="K4" s="6"/>
      <c r="L4" s="6"/>
      <c r="M4" s="6"/>
      <c r="N4" s="6"/>
      <c r="O4" s="6"/>
      <c r="P4" s="6"/>
      <c r="Q4" s="6"/>
      <c r="R4" s="300"/>
      <c r="S4" s="301"/>
      <c r="T4" s="302"/>
      <c r="U4" s="136"/>
      <c r="V4" s="136"/>
      <c r="W4" s="300"/>
      <c r="X4" s="301"/>
      <c r="Y4" s="198"/>
      <c r="Z4" s="13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1"/>
      <c r="AQ4" s="61"/>
      <c r="AR4" s="61"/>
      <c r="AY4" s="115"/>
      <c r="AZ4" s="115"/>
    </row>
    <row r="5" spans="1:56" s="105" customFormat="1" ht="21.75" customHeight="1" x14ac:dyDescent="0.25">
      <c r="A5" s="398" t="s">
        <v>444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246"/>
      <c r="V5" s="246"/>
      <c r="W5" s="246"/>
      <c r="X5" s="246"/>
      <c r="Y5" s="199"/>
      <c r="Z5" s="199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192"/>
      <c r="AN5" s="192"/>
      <c r="AO5" s="192"/>
      <c r="AP5" s="192"/>
      <c r="AQ5" s="192"/>
      <c r="AR5" s="192"/>
      <c r="AY5" s="115"/>
      <c r="AZ5" s="115"/>
    </row>
    <row r="6" spans="1:56" s="105" customFormat="1" ht="18" x14ac:dyDescent="0.35">
      <c r="A6" s="237"/>
      <c r="B6" s="10"/>
      <c r="C6" s="10"/>
      <c r="D6" s="10"/>
      <c r="E6" s="10"/>
      <c r="F6" s="10"/>
      <c r="G6" s="10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36"/>
      <c r="V6" s="136"/>
      <c r="W6" s="136"/>
      <c r="X6" s="136"/>
      <c r="Y6" s="136"/>
      <c r="Z6" s="13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92"/>
      <c r="AM6" s="193"/>
      <c r="AN6" s="193"/>
      <c r="AO6" s="193"/>
      <c r="AP6" s="193"/>
      <c r="AQ6" s="193"/>
      <c r="AR6" s="193"/>
      <c r="AY6" s="115"/>
      <c r="AZ6" s="115"/>
    </row>
    <row r="7" spans="1:56" s="105" customFormat="1" ht="51" customHeight="1" x14ac:dyDescent="0.25">
      <c r="A7" s="403" t="s">
        <v>62</v>
      </c>
      <c r="B7" s="403" t="s">
        <v>125</v>
      </c>
      <c r="C7" s="403" t="s">
        <v>128</v>
      </c>
      <c r="D7" s="403"/>
      <c r="E7" s="403"/>
      <c r="F7" s="403"/>
      <c r="G7" s="403"/>
      <c r="H7" s="403"/>
      <c r="I7" s="403" t="s">
        <v>126</v>
      </c>
      <c r="J7" s="403"/>
      <c r="K7" s="403"/>
      <c r="L7" s="403"/>
      <c r="M7" s="403"/>
      <c r="N7" s="403"/>
      <c r="O7" s="403" t="s">
        <v>127</v>
      </c>
      <c r="P7" s="403"/>
      <c r="Q7" s="403"/>
      <c r="R7" s="403"/>
      <c r="S7" s="403"/>
      <c r="T7" s="403"/>
      <c r="U7" s="403" t="s">
        <v>440</v>
      </c>
      <c r="V7" s="403"/>
      <c r="W7" s="403"/>
      <c r="X7" s="403"/>
      <c r="Y7" s="403"/>
      <c r="Z7" s="403"/>
      <c r="AA7" s="403" t="s">
        <v>441</v>
      </c>
      <c r="AB7" s="403"/>
      <c r="AC7" s="403"/>
      <c r="AD7" s="403"/>
      <c r="AE7" s="403"/>
      <c r="AF7" s="403"/>
      <c r="AG7" s="403" t="s">
        <v>147</v>
      </c>
      <c r="AH7" s="403"/>
      <c r="AI7" s="403" t="s">
        <v>170</v>
      </c>
      <c r="AJ7" s="403"/>
      <c r="AK7" s="400" t="s">
        <v>155</v>
      </c>
      <c r="AL7" s="403" t="s">
        <v>156</v>
      </c>
      <c r="AM7" s="403"/>
      <c r="AN7" s="403"/>
      <c r="AO7" s="403"/>
      <c r="AP7" s="403"/>
      <c r="AQ7" s="403"/>
      <c r="AR7" s="403"/>
      <c r="AS7" s="403" t="s">
        <v>148</v>
      </c>
      <c r="AT7" s="403"/>
      <c r="AU7" s="403"/>
      <c r="AV7" s="403"/>
      <c r="AW7" s="403"/>
      <c r="AX7" s="403"/>
      <c r="AY7" s="400" t="s">
        <v>157</v>
      </c>
      <c r="AZ7" s="403" t="s">
        <v>156</v>
      </c>
      <c r="BA7" s="403"/>
      <c r="BB7" s="403"/>
      <c r="BC7" s="403"/>
      <c r="BD7" s="403"/>
    </row>
    <row r="8" spans="1:56" s="105" customFormat="1" ht="96.75" customHeight="1" x14ac:dyDescent="0.25">
      <c r="A8" s="403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1"/>
      <c r="AL8" s="400" t="s">
        <v>167</v>
      </c>
      <c r="AM8" s="400" t="s">
        <v>166</v>
      </c>
      <c r="AN8" s="400" t="s">
        <v>168</v>
      </c>
      <c r="AO8" s="400" t="s">
        <v>169</v>
      </c>
      <c r="AP8" s="400" t="s">
        <v>21</v>
      </c>
      <c r="AQ8" s="400" t="s">
        <v>43</v>
      </c>
      <c r="AR8" s="400" t="s">
        <v>46</v>
      </c>
      <c r="AS8" s="403" t="s">
        <v>391</v>
      </c>
      <c r="AT8" s="403"/>
      <c r="AU8" s="403" t="s">
        <v>131</v>
      </c>
      <c r="AV8" s="403"/>
      <c r="AW8" s="403" t="s">
        <v>132</v>
      </c>
      <c r="AX8" s="403"/>
      <c r="AY8" s="401"/>
      <c r="AZ8" s="400" t="s">
        <v>159</v>
      </c>
      <c r="BA8" s="400" t="s">
        <v>160</v>
      </c>
      <c r="BB8" s="400" t="s">
        <v>161</v>
      </c>
      <c r="BC8" s="400" t="s">
        <v>162</v>
      </c>
      <c r="BD8" s="400" t="s">
        <v>163</v>
      </c>
    </row>
    <row r="9" spans="1:56" s="105" customFormat="1" ht="28.5" customHeight="1" x14ac:dyDescent="0.25">
      <c r="A9" s="403"/>
      <c r="B9" s="403"/>
      <c r="C9" s="403" t="s">
        <v>413</v>
      </c>
      <c r="D9" s="403" t="s">
        <v>445</v>
      </c>
      <c r="E9" s="403" t="s">
        <v>388</v>
      </c>
      <c r="F9" s="403" t="s">
        <v>57</v>
      </c>
      <c r="G9" s="403"/>
      <c r="H9" s="403"/>
      <c r="I9" s="403" t="s">
        <v>413</v>
      </c>
      <c r="J9" s="403" t="s">
        <v>445</v>
      </c>
      <c r="K9" s="403" t="s">
        <v>388</v>
      </c>
      <c r="L9" s="403" t="s">
        <v>57</v>
      </c>
      <c r="M9" s="403"/>
      <c r="N9" s="403"/>
      <c r="O9" s="403" t="s">
        <v>413</v>
      </c>
      <c r="P9" s="403" t="s">
        <v>445</v>
      </c>
      <c r="Q9" s="403" t="s">
        <v>388</v>
      </c>
      <c r="R9" s="403" t="s">
        <v>57</v>
      </c>
      <c r="S9" s="403"/>
      <c r="T9" s="403"/>
      <c r="U9" s="403" t="s">
        <v>413</v>
      </c>
      <c r="V9" s="403" t="s">
        <v>445</v>
      </c>
      <c r="W9" s="403" t="s">
        <v>388</v>
      </c>
      <c r="X9" s="403" t="s">
        <v>57</v>
      </c>
      <c r="Y9" s="403"/>
      <c r="Z9" s="403"/>
      <c r="AA9" s="403" t="s">
        <v>413</v>
      </c>
      <c r="AB9" s="403" t="s">
        <v>445</v>
      </c>
      <c r="AC9" s="403" t="s">
        <v>388</v>
      </c>
      <c r="AD9" s="403" t="s">
        <v>57</v>
      </c>
      <c r="AE9" s="403"/>
      <c r="AF9" s="403"/>
      <c r="AG9" s="403" t="s">
        <v>335</v>
      </c>
      <c r="AH9" s="403" t="str">
        <f>Q9</f>
        <v>2023 г.</v>
      </c>
      <c r="AI9" s="403" t="s">
        <v>164</v>
      </c>
      <c r="AJ9" s="403" t="s">
        <v>165</v>
      </c>
      <c r="AK9" s="401"/>
      <c r="AL9" s="401"/>
      <c r="AM9" s="401"/>
      <c r="AN9" s="401"/>
      <c r="AO9" s="401"/>
      <c r="AP9" s="401"/>
      <c r="AQ9" s="401"/>
      <c r="AR9" s="401"/>
      <c r="AS9" s="403" t="s">
        <v>445</v>
      </c>
      <c r="AT9" s="403" t="s">
        <v>474</v>
      </c>
      <c r="AU9" s="403" t="s">
        <v>445</v>
      </c>
      <c r="AV9" s="403" t="s">
        <v>474</v>
      </c>
      <c r="AW9" s="403" t="s">
        <v>445</v>
      </c>
      <c r="AX9" s="403" t="s">
        <v>474</v>
      </c>
      <c r="AY9" s="401"/>
      <c r="AZ9" s="401"/>
      <c r="BA9" s="401"/>
      <c r="BB9" s="401"/>
      <c r="BC9" s="401"/>
      <c r="BD9" s="401"/>
    </row>
    <row r="10" spans="1:56" s="115" customFormat="1" ht="24.75" customHeight="1" x14ac:dyDescent="0.25">
      <c r="A10" s="403"/>
      <c r="B10" s="403"/>
      <c r="C10" s="403"/>
      <c r="D10" s="403"/>
      <c r="E10" s="403"/>
      <c r="F10" s="236" t="s">
        <v>395</v>
      </c>
      <c r="G10" s="236" t="s">
        <v>414</v>
      </c>
      <c r="H10" s="236" t="s">
        <v>437</v>
      </c>
      <c r="I10" s="403"/>
      <c r="J10" s="403"/>
      <c r="K10" s="403"/>
      <c r="L10" s="236" t="s">
        <v>395</v>
      </c>
      <c r="M10" s="236" t="s">
        <v>414</v>
      </c>
      <c r="N10" s="236" t="s">
        <v>437</v>
      </c>
      <c r="O10" s="403"/>
      <c r="P10" s="403"/>
      <c r="Q10" s="403"/>
      <c r="R10" s="236" t="s">
        <v>395</v>
      </c>
      <c r="S10" s="236" t="s">
        <v>414</v>
      </c>
      <c r="T10" s="236" t="s">
        <v>437</v>
      </c>
      <c r="U10" s="403"/>
      <c r="V10" s="403"/>
      <c r="W10" s="403"/>
      <c r="X10" s="236" t="s">
        <v>395</v>
      </c>
      <c r="Y10" s="236" t="s">
        <v>414</v>
      </c>
      <c r="Z10" s="236" t="s">
        <v>437</v>
      </c>
      <c r="AA10" s="403"/>
      <c r="AB10" s="403"/>
      <c r="AC10" s="403"/>
      <c r="AD10" s="236" t="s">
        <v>395</v>
      </c>
      <c r="AE10" s="236" t="s">
        <v>414</v>
      </c>
      <c r="AF10" s="236" t="s">
        <v>437</v>
      </c>
      <c r="AG10" s="403"/>
      <c r="AH10" s="403"/>
      <c r="AI10" s="403"/>
      <c r="AJ10" s="403"/>
      <c r="AK10" s="402"/>
      <c r="AL10" s="402"/>
      <c r="AM10" s="402"/>
      <c r="AN10" s="402"/>
      <c r="AO10" s="402"/>
      <c r="AP10" s="402"/>
      <c r="AQ10" s="402"/>
      <c r="AR10" s="402"/>
      <c r="AS10" s="403"/>
      <c r="AT10" s="403"/>
      <c r="AU10" s="403"/>
      <c r="AV10" s="403"/>
      <c r="AW10" s="403"/>
      <c r="AX10" s="403"/>
      <c r="AY10" s="402"/>
      <c r="AZ10" s="402"/>
      <c r="BA10" s="402"/>
      <c r="BB10" s="402"/>
      <c r="BC10" s="402"/>
      <c r="BD10" s="402"/>
    </row>
    <row r="11" spans="1:56" s="115" customFormat="1" ht="18" x14ac:dyDescent="0.25">
      <c r="A11" s="131">
        <v>1</v>
      </c>
      <c r="B11" s="132" t="s">
        <v>286</v>
      </c>
      <c r="C11" s="109">
        <v>25.3</v>
      </c>
      <c r="D11" s="112">
        <v>32.799999999999997</v>
      </c>
      <c r="E11" s="112">
        <v>32.799999999999997</v>
      </c>
      <c r="F11" s="112">
        <v>33</v>
      </c>
      <c r="G11" s="112">
        <v>33</v>
      </c>
      <c r="H11" s="112">
        <v>33</v>
      </c>
      <c r="I11" s="112">
        <v>15.5</v>
      </c>
      <c r="J11" s="112">
        <v>15</v>
      </c>
      <c r="K11" s="112">
        <v>15.3</v>
      </c>
      <c r="L11" s="112">
        <v>15.9</v>
      </c>
      <c r="M11" s="112">
        <v>16.399999999999999</v>
      </c>
      <c r="N11" s="112">
        <v>17.399999999999999</v>
      </c>
      <c r="O11" s="112">
        <v>42.9</v>
      </c>
      <c r="P11" s="112">
        <v>48.6</v>
      </c>
      <c r="Q11" s="112">
        <v>43.3</v>
      </c>
      <c r="R11" s="112">
        <v>43.3</v>
      </c>
      <c r="S11" s="112">
        <v>43.5</v>
      </c>
      <c r="T11" s="112">
        <v>43.5</v>
      </c>
      <c r="U11" s="112">
        <v>10446</v>
      </c>
      <c r="V11" s="112">
        <v>11959</v>
      </c>
      <c r="W11" s="112">
        <v>12111</v>
      </c>
      <c r="X11" s="112">
        <v>10235</v>
      </c>
      <c r="Y11" s="112">
        <v>10380</v>
      </c>
      <c r="Z11" s="112">
        <f>Y11*1.04</f>
        <v>10795.2</v>
      </c>
      <c r="AA11" s="289">
        <v>10497</v>
      </c>
      <c r="AB11" s="289">
        <v>11860</v>
      </c>
      <c r="AC11" s="289">
        <v>16632</v>
      </c>
      <c r="AD11" s="289">
        <v>15281</v>
      </c>
      <c r="AE11" s="112">
        <f>AD11*1.04</f>
        <v>15892.24</v>
      </c>
      <c r="AF11" s="112">
        <f>AE11*1.04</f>
        <v>16527.929599999999</v>
      </c>
      <c r="AG11" s="285">
        <v>0</v>
      </c>
      <c r="AH11" s="285">
        <v>0</v>
      </c>
      <c r="AI11" s="247"/>
      <c r="AJ11" s="286"/>
      <c r="AK11" s="286">
        <f t="shared" ref="AK11:AK34" si="0">AL11+AM11+AN11+AO11+AP11+AQ11+AR11</f>
        <v>4</v>
      </c>
      <c r="AL11" s="285">
        <v>0</v>
      </c>
      <c r="AM11" s="285">
        <v>1</v>
      </c>
      <c r="AN11" s="285">
        <v>0</v>
      </c>
      <c r="AO11" s="252">
        <v>0</v>
      </c>
      <c r="AP11" s="252">
        <v>2</v>
      </c>
      <c r="AQ11" s="252">
        <v>0</v>
      </c>
      <c r="AR11" s="252">
        <v>1</v>
      </c>
      <c r="AS11" s="285">
        <v>2</v>
      </c>
      <c r="AT11" s="285">
        <v>2</v>
      </c>
      <c r="AU11" s="285">
        <v>0</v>
      </c>
      <c r="AV11" s="285">
        <v>0</v>
      </c>
      <c r="AW11" s="285">
        <v>0</v>
      </c>
      <c r="AX11" s="285">
        <v>0</v>
      </c>
      <c r="AY11" s="252">
        <v>3</v>
      </c>
      <c r="AZ11" s="252">
        <v>0</v>
      </c>
      <c r="BA11" s="252">
        <v>1</v>
      </c>
      <c r="BB11" s="252">
        <v>0</v>
      </c>
      <c r="BC11" s="252">
        <v>0</v>
      </c>
      <c r="BD11" s="252">
        <v>1</v>
      </c>
    </row>
    <row r="12" spans="1:56" s="115" customFormat="1" ht="61.5" customHeight="1" x14ac:dyDescent="0.25">
      <c r="A12" s="131">
        <v>2</v>
      </c>
      <c r="B12" s="132" t="s">
        <v>287</v>
      </c>
      <c r="C12" s="112">
        <v>5068</v>
      </c>
      <c r="D12" s="112">
        <v>6945</v>
      </c>
      <c r="E12" s="112">
        <v>9379.7000000000007</v>
      </c>
      <c r="F12" s="112">
        <v>9808.7000000000007</v>
      </c>
      <c r="G12" s="112">
        <v>10121.1</v>
      </c>
      <c r="H12" s="112">
        <v>10460</v>
      </c>
      <c r="I12" s="112">
        <v>1758.6</v>
      </c>
      <c r="J12" s="112">
        <v>2056.1999999999998</v>
      </c>
      <c r="K12" s="112">
        <v>2257.1</v>
      </c>
      <c r="L12" s="112">
        <v>2325.9</v>
      </c>
      <c r="M12" s="112">
        <v>2414.3000000000002</v>
      </c>
      <c r="N12" s="112">
        <v>2447.6</v>
      </c>
      <c r="O12" s="112">
        <v>2684.2</v>
      </c>
      <c r="P12" s="112">
        <v>2542.4</v>
      </c>
      <c r="Q12" s="112">
        <v>2527.6</v>
      </c>
      <c r="R12" s="112">
        <v>2533.3000000000002</v>
      </c>
      <c r="S12" s="112">
        <v>2539.6</v>
      </c>
      <c r="T12" s="112">
        <v>2543.1</v>
      </c>
      <c r="U12" s="112">
        <v>14301</v>
      </c>
      <c r="V12" s="112">
        <v>17078</v>
      </c>
      <c r="W12" s="112">
        <v>19526</v>
      </c>
      <c r="X12" s="112">
        <v>13590</v>
      </c>
      <c r="Y12" s="112">
        <v>13803</v>
      </c>
      <c r="Z12" s="112">
        <f t="shared" ref="Z12:Z34" si="1">Y12*1.04</f>
        <v>14355.12</v>
      </c>
      <c r="AA12" s="289">
        <v>14305</v>
      </c>
      <c r="AB12" s="289">
        <v>15834</v>
      </c>
      <c r="AC12" s="289">
        <v>25334</v>
      </c>
      <c r="AD12" s="289">
        <v>18458</v>
      </c>
      <c r="AE12" s="112">
        <f t="shared" ref="AE12:AF34" si="2">AD12*1.04</f>
        <v>19196.32</v>
      </c>
      <c r="AF12" s="112">
        <f t="shared" si="2"/>
        <v>19964.1728</v>
      </c>
      <c r="AG12" s="285">
        <v>0</v>
      </c>
      <c r="AH12" s="285">
        <v>0</v>
      </c>
      <c r="AI12" s="124" t="s">
        <v>333</v>
      </c>
      <c r="AJ12" s="286">
        <v>1729</v>
      </c>
      <c r="AK12" s="286">
        <f t="shared" si="0"/>
        <v>9</v>
      </c>
      <c r="AL12" s="285">
        <v>1</v>
      </c>
      <c r="AM12" s="285">
        <v>0</v>
      </c>
      <c r="AN12" s="285">
        <v>0</v>
      </c>
      <c r="AO12" s="252">
        <v>0</v>
      </c>
      <c r="AP12" s="252">
        <v>7</v>
      </c>
      <c r="AQ12" s="252">
        <v>0</v>
      </c>
      <c r="AR12" s="252">
        <v>1</v>
      </c>
      <c r="AS12" s="285">
        <v>7</v>
      </c>
      <c r="AT12" s="285">
        <v>7</v>
      </c>
      <c r="AU12" s="285">
        <v>0</v>
      </c>
      <c r="AV12" s="285">
        <v>0</v>
      </c>
      <c r="AW12" s="285">
        <v>1</v>
      </c>
      <c r="AX12" s="285">
        <v>1</v>
      </c>
      <c r="AY12" s="252">
        <v>4</v>
      </c>
      <c r="AZ12" s="252">
        <v>1</v>
      </c>
      <c r="BA12" s="252">
        <v>1</v>
      </c>
      <c r="BB12" s="252">
        <v>0</v>
      </c>
      <c r="BC12" s="252">
        <v>0</v>
      </c>
      <c r="BD12" s="252">
        <v>1</v>
      </c>
    </row>
    <row r="13" spans="1:56" s="115" customFormat="1" ht="18" x14ac:dyDescent="0.25">
      <c r="A13" s="131">
        <v>3</v>
      </c>
      <c r="B13" s="132" t="s">
        <v>288</v>
      </c>
      <c r="C13" s="109">
        <v>4.4000000000000004</v>
      </c>
      <c r="D13" s="112">
        <v>4.5999999999999996</v>
      </c>
      <c r="E13" s="112">
        <v>4.5999999999999996</v>
      </c>
      <c r="F13" s="112">
        <v>4.5999999999999996</v>
      </c>
      <c r="G13" s="112">
        <v>4.5999999999999996</v>
      </c>
      <c r="H13" s="112">
        <v>4.5999999999999996</v>
      </c>
      <c r="I13" s="112">
        <v>7.2</v>
      </c>
      <c r="J13" s="112">
        <v>8.4</v>
      </c>
      <c r="K13" s="112">
        <v>8.6999999999999993</v>
      </c>
      <c r="L13" s="112">
        <v>9.5</v>
      </c>
      <c r="M13" s="112">
        <v>10.5</v>
      </c>
      <c r="N13" s="112">
        <v>11.5</v>
      </c>
      <c r="O13" s="112">
        <v>16.3</v>
      </c>
      <c r="P13" s="112">
        <v>15.9</v>
      </c>
      <c r="Q13" s="112">
        <v>17</v>
      </c>
      <c r="R13" s="112">
        <v>17</v>
      </c>
      <c r="S13" s="112">
        <v>17</v>
      </c>
      <c r="T13" s="112">
        <v>17</v>
      </c>
      <c r="U13" s="112">
        <v>5497</v>
      </c>
      <c r="V13" s="112">
        <v>6032</v>
      </c>
      <c r="W13" s="112">
        <v>5180</v>
      </c>
      <c r="X13" s="112">
        <v>4026</v>
      </c>
      <c r="Y13" s="112">
        <v>4086</v>
      </c>
      <c r="Z13" s="112">
        <f t="shared" si="1"/>
        <v>4249.4400000000005</v>
      </c>
      <c r="AA13" s="289">
        <v>5665</v>
      </c>
      <c r="AB13" s="289">
        <v>5903</v>
      </c>
      <c r="AC13" s="289">
        <v>8479</v>
      </c>
      <c r="AD13" s="289">
        <v>7669</v>
      </c>
      <c r="AE13" s="112">
        <f t="shared" si="2"/>
        <v>7975.76</v>
      </c>
      <c r="AF13" s="112">
        <f t="shared" si="2"/>
        <v>8294.7903999999999</v>
      </c>
      <c r="AG13" s="285">
        <v>0</v>
      </c>
      <c r="AH13" s="285">
        <v>0</v>
      </c>
      <c r="AI13" s="247"/>
      <c r="AJ13" s="286"/>
      <c r="AK13" s="286">
        <f t="shared" si="0"/>
        <v>3</v>
      </c>
      <c r="AL13" s="285">
        <v>0</v>
      </c>
      <c r="AM13" s="285">
        <v>0</v>
      </c>
      <c r="AN13" s="285">
        <v>0</v>
      </c>
      <c r="AO13" s="252">
        <v>0</v>
      </c>
      <c r="AP13" s="252">
        <v>2</v>
      </c>
      <c r="AQ13" s="252">
        <v>0</v>
      </c>
      <c r="AR13" s="252">
        <v>1</v>
      </c>
      <c r="AS13" s="285">
        <v>4</v>
      </c>
      <c r="AT13" s="285">
        <v>4</v>
      </c>
      <c r="AU13" s="285">
        <v>1</v>
      </c>
      <c r="AV13" s="285">
        <v>1</v>
      </c>
      <c r="AW13" s="285">
        <v>0</v>
      </c>
      <c r="AX13" s="285">
        <v>0</v>
      </c>
      <c r="AY13" s="252">
        <v>3</v>
      </c>
      <c r="AZ13" s="252">
        <v>0</v>
      </c>
      <c r="BA13" s="252">
        <v>1</v>
      </c>
      <c r="BB13" s="252">
        <v>0</v>
      </c>
      <c r="BC13" s="252">
        <v>0</v>
      </c>
      <c r="BD13" s="252">
        <v>1</v>
      </c>
    </row>
    <row r="14" spans="1:56" s="115" customFormat="1" ht="18" x14ac:dyDescent="0.25">
      <c r="A14" s="131">
        <v>4</v>
      </c>
      <c r="B14" s="132" t="s">
        <v>289</v>
      </c>
      <c r="C14" s="109">
        <v>90.6</v>
      </c>
      <c r="D14" s="112">
        <v>100.6</v>
      </c>
      <c r="E14" s="112">
        <v>100.7</v>
      </c>
      <c r="F14" s="112">
        <v>100.9</v>
      </c>
      <c r="G14" s="112">
        <v>100.9</v>
      </c>
      <c r="H14" s="112">
        <v>100.9</v>
      </c>
      <c r="I14" s="112">
        <v>37.6</v>
      </c>
      <c r="J14" s="112">
        <v>37.700000000000003</v>
      </c>
      <c r="K14" s="112">
        <v>37.799999999999997</v>
      </c>
      <c r="L14" s="112">
        <v>38.200000000000003</v>
      </c>
      <c r="M14" s="112">
        <v>39.4</v>
      </c>
      <c r="N14" s="112">
        <v>56.3</v>
      </c>
      <c r="O14" s="112">
        <v>115.4</v>
      </c>
      <c r="P14" s="112">
        <v>118.5</v>
      </c>
      <c r="Q14" s="112">
        <v>116</v>
      </c>
      <c r="R14" s="112">
        <v>116.8</v>
      </c>
      <c r="S14" s="112">
        <v>116.8</v>
      </c>
      <c r="T14" s="112">
        <v>119.6</v>
      </c>
      <c r="U14" s="112">
        <v>14168</v>
      </c>
      <c r="V14" s="112">
        <v>15331</v>
      </c>
      <c r="W14" s="112">
        <v>13144</v>
      </c>
      <c r="X14" s="112">
        <v>10622</v>
      </c>
      <c r="Y14" s="112">
        <v>10748</v>
      </c>
      <c r="Z14" s="112">
        <f t="shared" si="1"/>
        <v>11177.92</v>
      </c>
      <c r="AA14" s="289">
        <v>14757</v>
      </c>
      <c r="AB14" s="289">
        <v>15051</v>
      </c>
      <c r="AC14" s="289">
        <v>17629</v>
      </c>
      <c r="AD14" s="289">
        <v>16791</v>
      </c>
      <c r="AE14" s="112">
        <f t="shared" si="2"/>
        <v>17462.64</v>
      </c>
      <c r="AF14" s="112">
        <f t="shared" si="2"/>
        <v>18161.1456</v>
      </c>
      <c r="AG14" s="285">
        <v>0</v>
      </c>
      <c r="AH14" s="285">
        <v>0</v>
      </c>
      <c r="AI14" s="247"/>
      <c r="AJ14" s="286"/>
      <c r="AK14" s="286">
        <f t="shared" si="0"/>
        <v>5</v>
      </c>
      <c r="AL14" s="285">
        <v>0</v>
      </c>
      <c r="AM14" s="285">
        <v>1</v>
      </c>
      <c r="AN14" s="285">
        <v>0</v>
      </c>
      <c r="AO14" s="252">
        <v>0</v>
      </c>
      <c r="AP14" s="252">
        <v>2</v>
      </c>
      <c r="AQ14" s="252">
        <v>0</v>
      </c>
      <c r="AR14" s="252">
        <v>2</v>
      </c>
      <c r="AS14" s="285">
        <v>4</v>
      </c>
      <c r="AT14" s="285">
        <v>4</v>
      </c>
      <c r="AU14" s="285">
        <v>2</v>
      </c>
      <c r="AV14" s="285">
        <v>2</v>
      </c>
      <c r="AW14" s="285">
        <v>0</v>
      </c>
      <c r="AX14" s="285">
        <v>0</v>
      </c>
      <c r="AY14" s="252">
        <v>6</v>
      </c>
      <c r="AZ14" s="252">
        <v>3</v>
      </c>
      <c r="BA14" s="252">
        <v>1</v>
      </c>
      <c r="BB14" s="252">
        <v>0</v>
      </c>
      <c r="BC14" s="252">
        <v>0</v>
      </c>
      <c r="BD14" s="252">
        <v>1</v>
      </c>
    </row>
    <row r="15" spans="1:56" s="115" customFormat="1" ht="18" x14ac:dyDescent="0.25">
      <c r="A15" s="131">
        <v>5</v>
      </c>
      <c r="B15" s="132" t="s">
        <v>290</v>
      </c>
      <c r="C15" s="109">
        <v>145.5</v>
      </c>
      <c r="D15" s="112">
        <v>99.7</v>
      </c>
      <c r="E15" s="112">
        <v>96.42</v>
      </c>
      <c r="F15" s="112">
        <v>105.6</v>
      </c>
      <c r="G15" s="112">
        <v>138.19999999999999</v>
      </c>
      <c r="H15" s="112">
        <v>143.5</v>
      </c>
      <c r="I15" s="112">
        <v>35.200000000000003</v>
      </c>
      <c r="J15" s="112">
        <v>38.6</v>
      </c>
      <c r="K15" s="112">
        <v>39</v>
      </c>
      <c r="L15" s="112">
        <v>40.200000000000003</v>
      </c>
      <c r="M15" s="112">
        <v>41.5</v>
      </c>
      <c r="N15" s="112">
        <v>47.1</v>
      </c>
      <c r="O15" s="112">
        <v>90.8</v>
      </c>
      <c r="P15" s="112">
        <v>69</v>
      </c>
      <c r="Q15" s="112">
        <v>91.3</v>
      </c>
      <c r="R15" s="112">
        <v>91.3</v>
      </c>
      <c r="S15" s="112">
        <v>91.3</v>
      </c>
      <c r="T15" s="112">
        <v>91.3</v>
      </c>
      <c r="U15" s="112">
        <v>20535</v>
      </c>
      <c r="V15" s="112">
        <v>23412</v>
      </c>
      <c r="W15" s="112">
        <v>18379</v>
      </c>
      <c r="X15" s="112">
        <v>14867</v>
      </c>
      <c r="Y15" s="112">
        <v>15121</v>
      </c>
      <c r="Z15" s="112">
        <f t="shared" si="1"/>
        <v>15725.84</v>
      </c>
      <c r="AA15" s="289">
        <v>20323</v>
      </c>
      <c r="AB15" s="289">
        <v>23358</v>
      </c>
      <c r="AC15" s="289">
        <v>38145</v>
      </c>
      <c r="AD15" s="289">
        <v>36081</v>
      </c>
      <c r="AE15" s="112">
        <f t="shared" si="2"/>
        <v>37524.239999999998</v>
      </c>
      <c r="AF15" s="112">
        <f t="shared" si="2"/>
        <v>39025.209600000002</v>
      </c>
      <c r="AG15" s="285">
        <v>31</v>
      </c>
      <c r="AH15" s="285">
        <v>14</v>
      </c>
      <c r="AI15" s="247"/>
      <c r="AJ15" s="286"/>
      <c r="AK15" s="286">
        <f t="shared" si="0"/>
        <v>10</v>
      </c>
      <c r="AL15" s="285">
        <v>0</v>
      </c>
      <c r="AM15" s="285">
        <v>2</v>
      </c>
      <c r="AN15" s="285">
        <v>0</v>
      </c>
      <c r="AO15" s="252">
        <v>0</v>
      </c>
      <c r="AP15" s="252">
        <v>8</v>
      </c>
      <c r="AQ15" s="252">
        <v>0</v>
      </c>
      <c r="AR15" s="252">
        <v>0</v>
      </c>
      <c r="AS15" s="285">
        <v>3</v>
      </c>
      <c r="AT15" s="285">
        <v>3</v>
      </c>
      <c r="AU15" s="285">
        <v>0</v>
      </c>
      <c r="AV15" s="285">
        <v>0</v>
      </c>
      <c r="AW15" s="285">
        <v>0</v>
      </c>
      <c r="AX15" s="285">
        <v>0</v>
      </c>
      <c r="AY15" s="252">
        <v>4</v>
      </c>
      <c r="AZ15" s="252">
        <v>1</v>
      </c>
      <c r="BA15" s="252">
        <v>1</v>
      </c>
      <c r="BB15" s="252">
        <v>0</v>
      </c>
      <c r="BC15" s="252">
        <v>0</v>
      </c>
      <c r="BD15" s="252">
        <v>1</v>
      </c>
    </row>
    <row r="16" spans="1:56" s="115" customFormat="1" ht="18" x14ac:dyDescent="0.25">
      <c r="A16" s="131">
        <v>6</v>
      </c>
      <c r="B16" s="132" t="s">
        <v>291</v>
      </c>
      <c r="C16" s="109">
        <v>39.700000000000003</v>
      </c>
      <c r="D16" s="112">
        <v>40.4</v>
      </c>
      <c r="E16" s="112">
        <v>10.199999999999999</v>
      </c>
      <c r="F16" s="112">
        <v>10.6</v>
      </c>
      <c r="G16" s="112">
        <v>10.9</v>
      </c>
      <c r="H16" s="112">
        <v>11.3</v>
      </c>
      <c r="I16" s="112">
        <v>23.3</v>
      </c>
      <c r="J16" s="112">
        <v>26.9</v>
      </c>
      <c r="K16" s="112">
        <v>27.1</v>
      </c>
      <c r="L16" s="112">
        <v>29.3</v>
      </c>
      <c r="M16" s="112">
        <v>30.6</v>
      </c>
      <c r="N16" s="112">
        <v>31.9</v>
      </c>
      <c r="O16" s="112">
        <v>53.8</v>
      </c>
      <c r="P16" s="112">
        <v>58</v>
      </c>
      <c r="Q16" s="112">
        <v>58</v>
      </c>
      <c r="R16" s="112">
        <v>58</v>
      </c>
      <c r="S16" s="112">
        <v>58</v>
      </c>
      <c r="T16" s="112">
        <v>58</v>
      </c>
      <c r="U16" s="112">
        <v>13917</v>
      </c>
      <c r="V16" s="112">
        <v>14636</v>
      </c>
      <c r="W16" s="112">
        <v>14517</v>
      </c>
      <c r="X16" s="112">
        <v>12339</v>
      </c>
      <c r="Y16" s="112">
        <v>12471</v>
      </c>
      <c r="Z16" s="112">
        <f t="shared" si="1"/>
        <v>12969.84</v>
      </c>
      <c r="AA16" s="289">
        <v>13717</v>
      </c>
      <c r="AB16" s="289">
        <v>14552</v>
      </c>
      <c r="AC16" s="289">
        <v>30837</v>
      </c>
      <c r="AD16" s="289">
        <v>30334</v>
      </c>
      <c r="AE16" s="112">
        <f t="shared" si="2"/>
        <v>31547.360000000001</v>
      </c>
      <c r="AF16" s="112">
        <f t="shared" si="2"/>
        <v>32809.254400000005</v>
      </c>
      <c r="AG16" s="285">
        <v>0</v>
      </c>
      <c r="AH16" s="285">
        <v>0</v>
      </c>
      <c r="AI16" s="247"/>
      <c r="AJ16" s="286"/>
      <c r="AK16" s="286">
        <f t="shared" si="0"/>
        <v>6</v>
      </c>
      <c r="AL16" s="285">
        <v>0</v>
      </c>
      <c r="AM16" s="285">
        <v>4</v>
      </c>
      <c r="AN16" s="285">
        <v>0</v>
      </c>
      <c r="AO16" s="252">
        <v>0</v>
      </c>
      <c r="AP16" s="252">
        <v>2</v>
      </c>
      <c r="AQ16" s="252">
        <v>0</v>
      </c>
      <c r="AR16" s="252">
        <v>0</v>
      </c>
      <c r="AS16" s="285">
        <v>6</v>
      </c>
      <c r="AT16" s="285">
        <v>6</v>
      </c>
      <c r="AU16" s="285">
        <v>0</v>
      </c>
      <c r="AV16" s="285">
        <v>0</v>
      </c>
      <c r="AW16" s="285">
        <v>0</v>
      </c>
      <c r="AX16" s="285">
        <v>0</v>
      </c>
      <c r="AY16" s="252">
        <v>4</v>
      </c>
      <c r="AZ16" s="252">
        <v>1</v>
      </c>
      <c r="BA16" s="252">
        <v>1</v>
      </c>
      <c r="BB16" s="252">
        <v>0</v>
      </c>
      <c r="BC16" s="252">
        <v>0</v>
      </c>
      <c r="BD16" s="252">
        <v>1</v>
      </c>
    </row>
    <row r="17" spans="1:56" s="115" customFormat="1" ht="18" x14ac:dyDescent="0.25">
      <c r="A17" s="131">
        <v>7</v>
      </c>
      <c r="B17" s="132" t="s">
        <v>292</v>
      </c>
      <c r="C17" s="109">
        <v>65.099999999999994</v>
      </c>
      <c r="D17" s="112">
        <v>78.900000000000006</v>
      </c>
      <c r="E17" s="112">
        <v>79.2</v>
      </c>
      <c r="F17" s="112">
        <v>42.7</v>
      </c>
      <c r="G17" s="112">
        <v>42.7</v>
      </c>
      <c r="H17" s="112">
        <v>42.7</v>
      </c>
      <c r="I17" s="112">
        <v>18.7</v>
      </c>
      <c r="J17" s="112">
        <v>18.5</v>
      </c>
      <c r="K17" s="112">
        <v>18.5</v>
      </c>
      <c r="L17" s="112">
        <v>26.2</v>
      </c>
      <c r="M17" s="112">
        <v>27.3</v>
      </c>
      <c r="N17" s="112">
        <v>35.4</v>
      </c>
      <c r="O17" s="112">
        <v>70</v>
      </c>
      <c r="P17" s="112">
        <v>69.900000000000006</v>
      </c>
      <c r="Q17" s="112">
        <v>69.900000000000006</v>
      </c>
      <c r="R17" s="112">
        <v>69.900000000000006</v>
      </c>
      <c r="S17" s="112">
        <v>69.900000000000006</v>
      </c>
      <c r="T17" s="112">
        <v>69.900000000000006</v>
      </c>
      <c r="U17" s="112">
        <v>12692</v>
      </c>
      <c r="V17" s="112">
        <v>13977</v>
      </c>
      <c r="W17" s="112">
        <v>12000</v>
      </c>
      <c r="X17" s="112">
        <v>9860</v>
      </c>
      <c r="Y17" s="112">
        <v>10007</v>
      </c>
      <c r="Z17" s="112">
        <f t="shared" si="1"/>
        <v>10407.280000000001</v>
      </c>
      <c r="AA17" s="289">
        <v>12346</v>
      </c>
      <c r="AB17" s="289">
        <v>14170</v>
      </c>
      <c r="AC17" s="289">
        <v>18128</v>
      </c>
      <c r="AD17" s="289">
        <v>17008</v>
      </c>
      <c r="AE17" s="112">
        <f t="shared" si="2"/>
        <v>17688.32</v>
      </c>
      <c r="AF17" s="112">
        <f t="shared" si="2"/>
        <v>18395.852800000001</v>
      </c>
      <c r="AG17" s="285">
        <v>0</v>
      </c>
      <c r="AH17" s="285">
        <v>0</v>
      </c>
      <c r="AI17" s="247"/>
      <c r="AJ17" s="286"/>
      <c r="AK17" s="286">
        <f t="shared" si="0"/>
        <v>7</v>
      </c>
      <c r="AL17" s="285">
        <v>0</v>
      </c>
      <c r="AM17" s="285">
        <v>4</v>
      </c>
      <c r="AN17" s="285">
        <v>0</v>
      </c>
      <c r="AO17" s="252">
        <v>0</v>
      </c>
      <c r="AP17" s="252">
        <v>3</v>
      </c>
      <c r="AQ17" s="252">
        <v>0</v>
      </c>
      <c r="AR17" s="252">
        <v>0</v>
      </c>
      <c r="AS17" s="285">
        <v>4</v>
      </c>
      <c r="AT17" s="285">
        <v>4</v>
      </c>
      <c r="AU17" s="285">
        <v>0</v>
      </c>
      <c r="AV17" s="285">
        <v>0</v>
      </c>
      <c r="AW17" s="285">
        <v>0</v>
      </c>
      <c r="AX17" s="285">
        <v>0</v>
      </c>
      <c r="AY17" s="252">
        <v>4</v>
      </c>
      <c r="AZ17" s="252">
        <v>1</v>
      </c>
      <c r="BA17" s="252">
        <v>1</v>
      </c>
      <c r="BB17" s="252">
        <v>0</v>
      </c>
      <c r="BC17" s="252">
        <v>0</v>
      </c>
      <c r="BD17" s="252">
        <v>1</v>
      </c>
    </row>
    <row r="18" spans="1:56" s="115" customFormat="1" ht="18" x14ac:dyDescent="0.25">
      <c r="A18" s="131">
        <v>8</v>
      </c>
      <c r="B18" s="132" t="s">
        <v>293</v>
      </c>
      <c r="C18" s="109">
        <v>87.1</v>
      </c>
      <c r="D18" s="112">
        <v>99.5</v>
      </c>
      <c r="E18" s="112">
        <v>94.5</v>
      </c>
      <c r="F18" s="112">
        <v>99.4</v>
      </c>
      <c r="G18" s="112">
        <v>99.4</v>
      </c>
      <c r="H18" s="112">
        <v>102.4</v>
      </c>
      <c r="I18" s="112">
        <v>26.6</v>
      </c>
      <c r="J18" s="112">
        <v>26.3</v>
      </c>
      <c r="K18" s="112">
        <v>26.3</v>
      </c>
      <c r="L18" s="112">
        <v>30.7</v>
      </c>
      <c r="M18" s="112">
        <v>31.9</v>
      </c>
      <c r="N18" s="112">
        <v>42.4</v>
      </c>
      <c r="O18" s="112">
        <v>25.1</v>
      </c>
      <c r="P18" s="112">
        <v>29.6</v>
      </c>
      <c r="Q18" s="112">
        <v>25</v>
      </c>
      <c r="R18" s="112">
        <v>26.6</v>
      </c>
      <c r="S18" s="112">
        <v>26.6</v>
      </c>
      <c r="T18" s="112">
        <v>26.6</v>
      </c>
      <c r="U18" s="112">
        <v>21893</v>
      </c>
      <c r="V18" s="112">
        <v>21896</v>
      </c>
      <c r="W18" s="112">
        <v>18792</v>
      </c>
      <c r="X18" s="112">
        <v>16312</v>
      </c>
      <c r="Y18" s="112">
        <v>16545</v>
      </c>
      <c r="Z18" s="112">
        <f t="shared" si="1"/>
        <v>17206.8</v>
      </c>
      <c r="AA18" s="289">
        <v>21640</v>
      </c>
      <c r="AB18" s="289">
        <v>22207</v>
      </c>
      <c r="AC18" s="289">
        <v>30137</v>
      </c>
      <c r="AD18" s="289">
        <v>28251</v>
      </c>
      <c r="AE18" s="112">
        <f t="shared" si="2"/>
        <v>29381.040000000001</v>
      </c>
      <c r="AF18" s="112">
        <f t="shared" si="2"/>
        <v>30556.281600000002</v>
      </c>
      <c r="AG18" s="285">
        <v>0</v>
      </c>
      <c r="AH18" s="285">
        <v>0</v>
      </c>
      <c r="AI18" s="247"/>
      <c r="AJ18" s="286"/>
      <c r="AK18" s="286">
        <f t="shared" si="0"/>
        <v>4</v>
      </c>
      <c r="AL18" s="285">
        <v>0</v>
      </c>
      <c r="AM18" s="285">
        <v>2</v>
      </c>
      <c r="AN18" s="285">
        <v>0</v>
      </c>
      <c r="AO18" s="252">
        <v>0</v>
      </c>
      <c r="AP18" s="252">
        <v>2</v>
      </c>
      <c r="AQ18" s="252">
        <v>0</v>
      </c>
      <c r="AR18" s="252">
        <v>0</v>
      </c>
      <c r="AS18" s="285">
        <v>4</v>
      </c>
      <c r="AT18" s="285">
        <v>4</v>
      </c>
      <c r="AU18" s="285">
        <v>0</v>
      </c>
      <c r="AV18" s="285">
        <v>0</v>
      </c>
      <c r="AW18" s="285">
        <v>0</v>
      </c>
      <c r="AX18" s="285">
        <v>0</v>
      </c>
      <c r="AY18" s="252">
        <v>4</v>
      </c>
      <c r="AZ18" s="252">
        <v>1</v>
      </c>
      <c r="BA18" s="252">
        <v>1</v>
      </c>
      <c r="BB18" s="252">
        <v>0</v>
      </c>
      <c r="BC18" s="252">
        <v>0</v>
      </c>
      <c r="BD18" s="252">
        <v>1</v>
      </c>
    </row>
    <row r="19" spans="1:56" s="115" customFormat="1" ht="18" x14ac:dyDescent="0.25">
      <c r="A19" s="131">
        <v>9</v>
      </c>
      <c r="B19" s="132" t="s">
        <v>294</v>
      </c>
      <c r="C19" s="109">
        <v>111</v>
      </c>
      <c r="D19" s="112">
        <v>161.5</v>
      </c>
      <c r="E19" s="112">
        <v>162.4</v>
      </c>
      <c r="F19" s="112">
        <v>168.4</v>
      </c>
      <c r="G19" s="112">
        <v>175.1</v>
      </c>
      <c r="H19" s="112">
        <v>182</v>
      </c>
      <c r="I19" s="112">
        <v>39.200000000000003</v>
      </c>
      <c r="J19" s="112">
        <v>42</v>
      </c>
      <c r="K19" s="112">
        <v>42.8</v>
      </c>
      <c r="L19" s="112">
        <v>49.5</v>
      </c>
      <c r="M19" s="112">
        <v>50.6</v>
      </c>
      <c r="N19" s="112">
        <v>56.6</v>
      </c>
      <c r="O19" s="112">
        <v>112.1</v>
      </c>
      <c r="P19" s="112">
        <v>115.5</v>
      </c>
      <c r="Q19" s="112">
        <v>115.5</v>
      </c>
      <c r="R19" s="112">
        <v>115.5</v>
      </c>
      <c r="S19" s="112">
        <v>115.5</v>
      </c>
      <c r="T19" s="112">
        <v>115.5</v>
      </c>
      <c r="U19" s="112">
        <v>14924</v>
      </c>
      <c r="V19" s="112">
        <v>26897</v>
      </c>
      <c r="W19" s="112">
        <v>19323</v>
      </c>
      <c r="X19" s="112">
        <v>14537</v>
      </c>
      <c r="Y19" s="112">
        <v>16447</v>
      </c>
      <c r="Z19" s="112">
        <f t="shared" si="1"/>
        <v>17104.88</v>
      </c>
      <c r="AA19" s="289">
        <v>15001</v>
      </c>
      <c r="AB19" s="289">
        <v>26657</v>
      </c>
      <c r="AC19" s="289">
        <v>26514</v>
      </c>
      <c r="AD19" s="289">
        <v>23675</v>
      </c>
      <c r="AE19" s="112">
        <f t="shared" si="2"/>
        <v>24622</v>
      </c>
      <c r="AF19" s="112">
        <f t="shared" si="2"/>
        <v>25606.880000000001</v>
      </c>
      <c r="AG19" s="285">
        <v>0</v>
      </c>
      <c r="AH19" s="285">
        <v>0</v>
      </c>
      <c r="AI19" s="247"/>
      <c r="AJ19" s="286"/>
      <c r="AK19" s="286">
        <f t="shared" si="0"/>
        <v>15</v>
      </c>
      <c r="AL19" s="285">
        <v>0</v>
      </c>
      <c r="AM19" s="285">
        <v>5</v>
      </c>
      <c r="AN19" s="285">
        <v>0</v>
      </c>
      <c r="AO19" s="252">
        <v>0</v>
      </c>
      <c r="AP19" s="252">
        <v>10</v>
      </c>
      <c r="AQ19" s="252">
        <v>0</v>
      </c>
      <c r="AR19" s="252">
        <v>0</v>
      </c>
      <c r="AS19" s="285">
        <v>10</v>
      </c>
      <c r="AT19" s="285">
        <v>10</v>
      </c>
      <c r="AU19" s="285">
        <v>0</v>
      </c>
      <c r="AV19" s="285">
        <v>0</v>
      </c>
      <c r="AW19" s="285">
        <v>0</v>
      </c>
      <c r="AX19" s="285">
        <v>0</v>
      </c>
      <c r="AY19" s="252">
        <v>5</v>
      </c>
      <c r="AZ19" s="252">
        <v>2</v>
      </c>
      <c r="BA19" s="252">
        <v>1</v>
      </c>
      <c r="BB19" s="252">
        <v>0</v>
      </c>
      <c r="BC19" s="252">
        <v>0</v>
      </c>
      <c r="BD19" s="252">
        <v>1</v>
      </c>
    </row>
    <row r="20" spans="1:56" s="115" customFormat="1" ht="18" x14ac:dyDescent="0.25">
      <c r="A20" s="131">
        <v>10</v>
      </c>
      <c r="B20" s="132" t="s">
        <v>295</v>
      </c>
      <c r="C20" s="109">
        <v>120.5</v>
      </c>
      <c r="D20" s="112">
        <v>61.9</v>
      </c>
      <c r="E20" s="112">
        <v>64.099999999999994</v>
      </c>
      <c r="F20" s="112">
        <v>66.2</v>
      </c>
      <c r="G20" s="112">
        <v>68.5</v>
      </c>
      <c r="H20" s="112">
        <v>71</v>
      </c>
      <c r="I20" s="112">
        <v>39.299999999999997</v>
      </c>
      <c r="J20" s="112">
        <v>45.3</v>
      </c>
      <c r="K20" s="112">
        <v>46.8</v>
      </c>
      <c r="L20" s="112">
        <v>52.3</v>
      </c>
      <c r="M20" s="112">
        <v>53.5</v>
      </c>
      <c r="N20" s="112">
        <v>57.2</v>
      </c>
      <c r="O20" s="112">
        <v>98</v>
      </c>
      <c r="P20" s="112">
        <v>97.8</v>
      </c>
      <c r="Q20" s="112">
        <v>97</v>
      </c>
      <c r="R20" s="112">
        <v>97</v>
      </c>
      <c r="S20" s="112">
        <v>97</v>
      </c>
      <c r="T20" s="112">
        <v>97</v>
      </c>
      <c r="U20" s="112">
        <v>21259</v>
      </c>
      <c r="V20" s="112">
        <v>22139</v>
      </c>
      <c r="W20" s="112">
        <v>21459</v>
      </c>
      <c r="X20" s="112">
        <v>18460</v>
      </c>
      <c r="Y20" s="112">
        <v>18744</v>
      </c>
      <c r="Z20" s="112">
        <f t="shared" si="1"/>
        <v>19493.760000000002</v>
      </c>
      <c r="AA20" s="289">
        <v>20623</v>
      </c>
      <c r="AB20" s="289">
        <v>22128</v>
      </c>
      <c r="AC20" s="289">
        <v>29755</v>
      </c>
      <c r="AD20" s="289">
        <v>28283</v>
      </c>
      <c r="AE20" s="112">
        <f t="shared" si="2"/>
        <v>29414.32</v>
      </c>
      <c r="AF20" s="112">
        <f t="shared" si="2"/>
        <v>30590.892800000001</v>
      </c>
      <c r="AG20" s="285">
        <v>0</v>
      </c>
      <c r="AH20" s="285">
        <v>0</v>
      </c>
      <c r="AI20" s="247"/>
      <c r="AJ20" s="286"/>
      <c r="AK20" s="286">
        <f t="shared" si="0"/>
        <v>7</v>
      </c>
      <c r="AL20" s="285">
        <v>0</v>
      </c>
      <c r="AM20" s="285">
        <v>3</v>
      </c>
      <c r="AN20" s="285">
        <v>0</v>
      </c>
      <c r="AO20" s="252">
        <v>0</v>
      </c>
      <c r="AP20" s="252">
        <v>4</v>
      </c>
      <c r="AQ20" s="252">
        <v>0</v>
      </c>
      <c r="AR20" s="252">
        <v>0</v>
      </c>
      <c r="AS20" s="285">
        <v>8</v>
      </c>
      <c r="AT20" s="285">
        <v>8</v>
      </c>
      <c r="AU20" s="285">
        <v>0</v>
      </c>
      <c r="AV20" s="285">
        <v>0</v>
      </c>
      <c r="AW20" s="285">
        <v>0</v>
      </c>
      <c r="AX20" s="285">
        <v>0</v>
      </c>
      <c r="AY20" s="252">
        <v>7</v>
      </c>
      <c r="AZ20" s="252">
        <v>2</v>
      </c>
      <c r="BA20" s="252">
        <v>2</v>
      </c>
      <c r="BB20" s="252">
        <v>0</v>
      </c>
      <c r="BC20" s="252">
        <v>0</v>
      </c>
      <c r="BD20" s="252">
        <v>2</v>
      </c>
    </row>
    <row r="21" spans="1:56" s="115" customFormat="1" ht="18" x14ac:dyDescent="0.25">
      <c r="A21" s="131">
        <v>11</v>
      </c>
      <c r="B21" s="132" t="s">
        <v>296</v>
      </c>
      <c r="C21" s="109">
        <v>105.2</v>
      </c>
      <c r="D21" s="112">
        <v>115.7</v>
      </c>
      <c r="E21" s="112">
        <v>100.5</v>
      </c>
      <c r="F21" s="112">
        <v>110.9</v>
      </c>
      <c r="G21" s="112">
        <v>110.9</v>
      </c>
      <c r="H21" s="112">
        <v>110.9</v>
      </c>
      <c r="I21" s="112">
        <v>20.8</v>
      </c>
      <c r="J21" s="112">
        <v>21</v>
      </c>
      <c r="K21" s="112">
        <v>21.3</v>
      </c>
      <c r="L21" s="112">
        <v>25.3</v>
      </c>
      <c r="M21" s="112">
        <v>26</v>
      </c>
      <c r="N21" s="112">
        <v>34.299999999999997</v>
      </c>
      <c r="O21" s="112">
        <v>90.1</v>
      </c>
      <c r="P21" s="112">
        <v>96.1</v>
      </c>
      <c r="Q21" s="112">
        <v>91</v>
      </c>
      <c r="R21" s="112">
        <v>91</v>
      </c>
      <c r="S21" s="112">
        <v>91</v>
      </c>
      <c r="T21" s="112">
        <v>91</v>
      </c>
      <c r="U21" s="112">
        <v>14863</v>
      </c>
      <c r="V21" s="112">
        <v>16259</v>
      </c>
      <c r="W21" s="112">
        <v>21896</v>
      </c>
      <c r="X21" s="112">
        <v>12966</v>
      </c>
      <c r="Y21" s="112">
        <v>11506</v>
      </c>
      <c r="Z21" s="112">
        <f t="shared" si="1"/>
        <v>11966.24</v>
      </c>
      <c r="AA21" s="289">
        <v>14806</v>
      </c>
      <c r="AB21" s="289">
        <v>16156</v>
      </c>
      <c r="AC21" s="289">
        <v>28684</v>
      </c>
      <c r="AD21" s="289">
        <v>21721</v>
      </c>
      <c r="AE21" s="112">
        <f t="shared" si="2"/>
        <v>22589.84</v>
      </c>
      <c r="AF21" s="112">
        <f t="shared" si="2"/>
        <v>23493.4336</v>
      </c>
      <c r="AG21" s="285">
        <v>0</v>
      </c>
      <c r="AH21" s="285">
        <v>0</v>
      </c>
      <c r="AI21" s="247"/>
      <c r="AJ21" s="286"/>
      <c r="AK21" s="286">
        <f t="shared" si="0"/>
        <v>5</v>
      </c>
      <c r="AL21" s="285">
        <v>0</v>
      </c>
      <c r="AM21" s="285">
        <v>2</v>
      </c>
      <c r="AN21" s="285">
        <v>0</v>
      </c>
      <c r="AO21" s="252">
        <v>0</v>
      </c>
      <c r="AP21" s="252">
        <v>3</v>
      </c>
      <c r="AQ21" s="252">
        <v>0</v>
      </c>
      <c r="AR21" s="252">
        <v>0</v>
      </c>
      <c r="AS21" s="285">
        <v>10</v>
      </c>
      <c r="AT21" s="285">
        <v>10</v>
      </c>
      <c r="AU21" s="285">
        <v>0</v>
      </c>
      <c r="AV21" s="285">
        <v>0</v>
      </c>
      <c r="AW21" s="285">
        <v>0</v>
      </c>
      <c r="AX21" s="285">
        <v>0</v>
      </c>
      <c r="AY21" s="252">
        <v>5</v>
      </c>
      <c r="AZ21" s="252">
        <v>1</v>
      </c>
      <c r="BA21" s="252">
        <v>2</v>
      </c>
      <c r="BB21" s="252">
        <v>0</v>
      </c>
      <c r="BC21" s="252">
        <v>0</v>
      </c>
      <c r="BD21" s="252">
        <v>1</v>
      </c>
    </row>
    <row r="22" spans="1:56" s="115" customFormat="1" ht="18" x14ac:dyDescent="0.25">
      <c r="A22" s="131">
        <v>12</v>
      </c>
      <c r="B22" s="132" t="s">
        <v>297</v>
      </c>
      <c r="C22" s="109">
        <v>51.3</v>
      </c>
      <c r="D22" s="112">
        <v>1</v>
      </c>
      <c r="E22" s="112">
        <v>49.3</v>
      </c>
      <c r="F22" s="112">
        <v>49.2</v>
      </c>
      <c r="G22" s="112">
        <v>50.7</v>
      </c>
      <c r="H22" s="112">
        <v>52.2</v>
      </c>
      <c r="I22" s="112">
        <v>29.6</v>
      </c>
      <c r="J22" s="112">
        <v>31</v>
      </c>
      <c r="K22" s="112">
        <v>31.6</v>
      </c>
      <c r="L22" s="112">
        <v>37.700000000000003</v>
      </c>
      <c r="M22" s="112">
        <v>38.799999999999997</v>
      </c>
      <c r="N22" s="112">
        <v>41.5</v>
      </c>
      <c r="O22" s="112">
        <v>66.3</v>
      </c>
      <c r="P22" s="112">
        <v>69.099999999999994</v>
      </c>
      <c r="Q22" s="112">
        <v>69.2</v>
      </c>
      <c r="R22" s="112">
        <v>69.2</v>
      </c>
      <c r="S22" s="112">
        <v>69.2</v>
      </c>
      <c r="T22" s="112">
        <v>69.2</v>
      </c>
      <c r="U22" s="112">
        <v>15425</v>
      </c>
      <c r="V22" s="112">
        <v>16509</v>
      </c>
      <c r="W22" s="112">
        <v>15277</v>
      </c>
      <c r="X22" s="112">
        <v>13127</v>
      </c>
      <c r="Y22" s="112">
        <v>13340</v>
      </c>
      <c r="Z22" s="112">
        <f t="shared" si="1"/>
        <v>13873.6</v>
      </c>
      <c r="AA22" s="289">
        <v>15140</v>
      </c>
      <c r="AB22" s="289">
        <v>16141</v>
      </c>
      <c r="AC22" s="289">
        <v>22134</v>
      </c>
      <c r="AD22" s="289">
        <v>20923</v>
      </c>
      <c r="AE22" s="112">
        <f t="shared" si="2"/>
        <v>21759.920000000002</v>
      </c>
      <c r="AF22" s="112">
        <f t="shared" si="2"/>
        <v>22630.316800000004</v>
      </c>
      <c r="AG22" s="285">
        <v>12</v>
      </c>
      <c r="AH22" s="285">
        <v>7</v>
      </c>
      <c r="AI22" s="247"/>
      <c r="AJ22" s="286"/>
      <c r="AK22" s="286">
        <f t="shared" si="0"/>
        <v>12</v>
      </c>
      <c r="AL22" s="285">
        <v>0</v>
      </c>
      <c r="AM22" s="285">
        <v>2</v>
      </c>
      <c r="AN22" s="285">
        <v>0</v>
      </c>
      <c r="AO22" s="252">
        <v>0</v>
      </c>
      <c r="AP22" s="252">
        <v>10</v>
      </c>
      <c r="AQ22" s="252">
        <v>0</v>
      </c>
      <c r="AR22" s="252">
        <v>0</v>
      </c>
      <c r="AS22" s="285">
        <v>9</v>
      </c>
      <c r="AT22" s="285">
        <v>9</v>
      </c>
      <c r="AU22" s="285">
        <v>0</v>
      </c>
      <c r="AV22" s="285">
        <v>0</v>
      </c>
      <c r="AW22" s="285">
        <v>0</v>
      </c>
      <c r="AX22" s="285">
        <v>0</v>
      </c>
      <c r="AY22" s="252">
        <v>4</v>
      </c>
      <c r="AZ22" s="252">
        <v>1</v>
      </c>
      <c r="BA22" s="252">
        <v>1</v>
      </c>
      <c r="BB22" s="252">
        <v>0</v>
      </c>
      <c r="BC22" s="252">
        <v>0</v>
      </c>
      <c r="BD22" s="252">
        <v>1</v>
      </c>
    </row>
    <row r="23" spans="1:56" s="115" customFormat="1" ht="18" x14ac:dyDescent="0.25">
      <c r="A23" s="131">
        <v>13</v>
      </c>
      <c r="B23" s="132" t="s">
        <v>298</v>
      </c>
      <c r="C23" s="109">
        <v>8.6999999999999993</v>
      </c>
      <c r="D23" s="112">
        <v>9.9</v>
      </c>
      <c r="E23" s="112">
        <v>10.199999999999999</v>
      </c>
      <c r="F23" s="112">
        <v>10.7</v>
      </c>
      <c r="G23" s="112">
        <v>11</v>
      </c>
      <c r="H23" s="112">
        <v>11.3</v>
      </c>
      <c r="I23" s="112">
        <v>11.2</v>
      </c>
      <c r="J23" s="112">
        <v>12.5</v>
      </c>
      <c r="K23" s="112">
        <v>12.9</v>
      </c>
      <c r="L23" s="112">
        <v>14.7</v>
      </c>
      <c r="M23" s="112">
        <v>15.1</v>
      </c>
      <c r="N23" s="112">
        <v>16.399999999999999</v>
      </c>
      <c r="O23" s="112">
        <v>25.5</v>
      </c>
      <c r="P23" s="112">
        <v>25.5</v>
      </c>
      <c r="Q23" s="112">
        <v>25.4</v>
      </c>
      <c r="R23" s="112">
        <v>25.4</v>
      </c>
      <c r="S23" s="112">
        <v>25.4</v>
      </c>
      <c r="T23" s="112">
        <v>25.4</v>
      </c>
      <c r="U23" s="112">
        <v>9556</v>
      </c>
      <c r="V23" s="112">
        <v>10166</v>
      </c>
      <c r="W23" s="112">
        <v>9490</v>
      </c>
      <c r="X23" s="112">
        <v>10318</v>
      </c>
      <c r="Y23" s="112">
        <v>7634</v>
      </c>
      <c r="Z23" s="112">
        <f t="shared" si="1"/>
        <v>7939.3600000000006</v>
      </c>
      <c r="AA23" s="289">
        <v>9223</v>
      </c>
      <c r="AB23" s="289">
        <v>10292</v>
      </c>
      <c r="AC23" s="289">
        <v>12660</v>
      </c>
      <c r="AD23" s="289">
        <v>14850</v>
      </c>
      <c r="AE23" s="112">
        <f t="shared" si="2"/>
        <v>15444</v>
      </c>
      <c r="AF23" s="112">
        <f t="shared" si="2"/>
        <v>16061.76</v>
      </c>
      <c r="AG23" s="285">
        <v>2</v>
      </c>
      <c r="AH23" s="285">
        <v>1</v>
      </c>
      <c r="AI23" s="247"/>
      <c r="AJ23" s="286"/>
      <c r="AK23" s="286">
        <f t="shared" si="0"/>
        <v>4</v>
      </c>
      <c r="AL23" s="285">
        <v>0</v>
      </c>
      <c r="AM23" s="285">
        <v>0</v>
      </c>
      <c r="AN23" s="285">
        <v>2</v>
      </c>
      <c r="AO23" s="252">
        <v>0</v>
      </c>
      <c r="AP23" s="252">
        <v>2</v>
      </c>
      <c r="AQ23" s="252">
        <v>0</v>
      </c>
      <c r="AR23" s="252">
        <v>0</v>
      </c>
      <c r="AS23" s="285">
        <v>3</v>
      </c>
      <c r="AT23" s="285">
        <v>3</v>
      </c>
      <c r="AU23" s="285">
        <v>1</v>
      </c>
      <c r="AV23" s="285">
        <v>1</v>
      </c>
      <c r="AW23" s="285">
        <v>1</v>
      </c>
      <c r="AX23" s="285">
        <v>1</v>
      </c>
      <c r="AY23" s="252">
        <v>3</v>
      </c>
      <c r="AZ23" s="252">
        <v>0</v>
      </c>
      <c r="BA23" s="252">
        <v>1</v>
      </c>
      <c r="BB23" s="252">
        <v>0</v>
      </c>
      <c r="BC23" s="252">
        <v>0</v>
      </c>
      <c r="BD23" s="252">
        <v>1</v>
      </c>
    </row>
    <row r="24" spans="1:56" s="115" customFormat="1" ht="18" x14ac:dyDescent="0.25">
      <c r="A24" s="131">
        <v>14</v>
      </c>
      <c r="B24" s="132" t="s">
        <v>299</v>
      </c>
      <c r="C24" s="109">
        <v>2</v>
      </c>
      <c r="D24" s="112">
        <v>2.1</v>
      </c>
      <c r="E24" s="112">
        <v>1.5</v>
      </c>
      <c r="F24" s="112">
        <v>0.7</v>
      </c>
      <c r="G24" s="112">
        <v>0.7</v>
      </c>
      <c r="H24" s="112">
        <f t="shared" ref="H24" si="3">G24*103.9/100</f>
        <v>0.72730000000000006</v>
      </c>
      <c r="I24" s="112">
        <v>5.9</v>
      </c>
      <c r="J24" s="112">
        <v>5.5</v>
      </c>
      <c r="K24" s="112">
        <v>5.5</v>
      </c>
      <c r="L24" s="112">
        <v>5.5</v>
      </c>
      <c r="M24" s="112">
        <v>5.9</v>
      </c>
      <c r="N24" s="112">
        <v>7</v>
      </c>
      <c r="O24" s="112">
        <v>17.7</v>
      </c>
      <c r="P24" s="112">
        <v>17.899999999999999</v>
      </c>
      <c r="Q24" s="112">
        <v>17.899999999999999</v>
      </c>
      <c r="R24" s="112">
        <v>17.899999999999999</v>
      </c>
      <c r="S24" s="112">
        <v>17.899999999999999</v>
      </c>
      <c r="T24" s="112">
        <v>17.899999999999999</v>
      </c>
      <c r="U24" s="112">
        <v>65674</v>
      </c>
      <c r="V24" s="112">
        <v>8331</v>
      </c>
      <c r="W24" s="112">
        <v>6757</v>
      </c>
      <c r="X24" s="112">
        <v>5960</v>
      </c>
      <c r="Y24" s="112">
        <v>6074</v>
      </c>
      <c r="Z24" s="112">
        <f t="shared" si="1"/>
        <v>6316.96</v>
      </c>
      <c r="AA24" s="289">
        <v>65660</v>
      </c>
      <c r="AB24" s="289">
        <v>7475</v>
      </c>
      <c r="AC24" s="289">
        <v>10616</v>
      </c>
      <c r="AD24" s="289">
        <v>9987</v>
      </c>
      <c r="AE24" s="112">
        <f t="shared" si="2"/>
        <v>10386.48</v>
      </c>
      <c r="AF24" s="112">
        <f t="shared" si="2"/>
        <v>10801.939200000001</v>
      </c>
      <c r="AG24" s="285">
        <v>0</v>
      </c>
      <c r="AH24" s="285">
        <v>0</v>
      </c>
      <c r="AI24" s="247"/>
      <c r="AJ24" s="286"/>
      <c r="AK24" s="286">
        <f t="shared" si="0"/>
        <v>3</v>
      </c>
      <c r="AL24" s="285">
        <v>2</v>
      </c>
      <c r="AM24" s="285">
        <v>0</v>
      </c>
      <c r="AN24" s="285">
        <v>0</v>
      </c>
      <c r="AO24" s="252">
        <v>0</v>
      </c>
      <c r="AP24" s="252">
        <v>1</v>
      </c>
      <c r="AQ24" s="252">
        <v>0</v>
      </c>
      <c r="AR24" s="252">
        <v>0</v>
      </c>
      <c r="AS24" s="285">
        <v>3</v>
      </c>
      <c r="AT24" s="285">
        <v>3</v>
      </c>
      <c r="AU24" s="285">
        <v>0</v>
      </c>
      <c r="AV24" s="285">
        <v>0</v>
      </c>
      <c r="AW24" s="285">
        <v>1</v>
      </c>
      <c r="AX24" s="285">
        <v>1</v>
      </c>
      <c r="AY24" s="252">
        <v>3</v>
      </c>
      <c r="AZ24" s="252">
        <v>0</v>
      </c>
      <c r="BA24" s="252">
        <v>1</v>
      </c>
      <c r="BB24" s="252">
        <v>0</v>
      </c>
      <c r="BC24" s="252">
        <v>0</v>
      </c>
      <c r="BD24" s="252">
        <v>1</v>
      </c>
    </row>
    <row r="25" spans="1:56" s="115" customFormat="1" ht="18" x14ac:dyDescent="0.25">
      <c r="A25" s="131">
        <v>15</v>
      </c>
      <c r="B25" s="132" t="s">
        <v>300</v>
      </c>
      <c r="C25" s="109">
        <v>22.4</v>
      </c>
      <c r="D25" s="112">
        <v>26.6</v>
      </c>
      <c r="E25" s="112">
        <v>27</v>
      </c>
      <c r="F25" s="112">
        <v>27.4</v>
      </c>
      <c r="G25" s="112">
        <v>27.8</v>
      </c>
      <c r="H25" s="112">
        <v>27.8</v>
      </c>
      <c r="I25" s="112">
        <v>18</v>
      </c>
      <c r="J25" s="112">
        <v>19</v>
      </c>
      <c r="K25" s="112">
        <v>19.5</v>
      </c>
      <c r="L25" s="112">
        <v>26.1</v>
      </c>
      <c r="M25" s="112">
        <v>27.2</v>
      </c>
      <c r="N25" s="112">
        <v>28.4</v>
      </c>
      <c r="O25" s="112">
        <v>82.9</v>
      </c>
      <c r="P25" s="112">
        <v>86.3</v>
      </c>
      <c r="Q25" s="112">
        <v>86.3</v>
      </c>
      <c r="R25" s="112">
        <v>86.3</v>
      </c>
      <c r="S25" s="112">
        <v>86.3</v>
      </c>
      <c r="T25" s="112">
        <v>86.3</v>
      </c>
      <c r="U25" s="112">
        <v>20100</v>
      </c>
      <c r="V25" s="112">
        <v>25711</v>
      </c>
      <c r="W25" s="112">
        <v>20897</v>
      </c>
      <c r="X25" s="112">
        <v>17613</v>
      </c>
      <c r="Y25" s="112">
        <v>17939</v>
      </c>
      <c r="Z25" s="112">
        <f t="shared" si="1"/>
        <v>18656.560000000001</v>
      </c>
      <c r="AA25" s="289">
        <v>19756</v>
      </c>
      <c r="AB25" s="289">
        <v>25175</v>
      </c>
      <c r="AC25" s="289">
        <v>31121</v>
      </c>
      <c r="AD25" s="289">
        <v>28942</v>
      </c>
      <c r="AE25" s="112">
        <f t="shared" si="2"/>
        <v>30099.68</v>
      </c>
      <c r="AF25" s="112">
        <f t="shared" si="2"/>
        <v>31303.6672</v>
      </c>
      <c r="AG25" s="285">
        <v>31</v>
      </c>
      <c r="AH25" s="285">
        <v>31</v>
      </c>
      <c r="AI25" s="247"/>
      <c r="AJ25" s="286"/>
      <c r="AK25" s="286">
        <f t="shared" si="0"/>
        <v>7</v>
      </c>
      <c r="AL25" s="285">
        <v>0</v>
      </c>
      <c r="AM25" s="285">
        <v>0</v>
      </c>
      <c r="AN25" s="285">
        <v>0</v>
      </c>
      <c r="AO25" s="252">
        <v>0</v>
      </c>
      <c r="AP25" s="252">
        <v>7</v>
      </c>
      <c r="AQ25" s="252">
        <v>0</v>
      </c>
      <c r="AR25" s="252">
        <v>0</v>
      </c>
      <c r="AS25" s="285">
        <v>5</v>
      </c>
      <c r="AT25" s="285">
        <v>5</v>
      </c>
      <c r="AU25" s="285">
        <v>1</v>
      </c>
      <c r="AV25" s="285">
        <v>1</v>
      </c>
      <c r="AW25" s="285">
        <v>0</v>
      </c>
      <c r="AX25" s="285">
        <v>0</v>
      </c>
      <c r="AY25" s="252">
        <v>5</v>
      </c>
      <c r="AZ25" s="252">
        <v>1</v>
      </c>
      <c r="BA25" s="252">
        <v>2</v>
      </c>
      <c r="BB25" s="252">
        <v>0</v>
      </c>
      <c r="BC25" s="252">
        <v>0</v>
      </c>
      <c r="BD25" s="252">
        <v>1</v>
      </c>
    </row>
    <row r="26" spans="1:56" s="115" customFormat="1" ht="18" x14ac:dyDescent="0.25">
      <c r="A26" s="131">
        <v>16</v>
      </c>
      <c r="B26" s="132" t="s">
        <v>301</v>
      </c>
      <c r="C26" s="109">
        <v>97.2</v>
      </c>
      <c r="D26" s="112">
        <v>110.7</v>
      </c>
      <c r="E26" s="112">
        <v>110.9</v>
      </c>
      <c r="F26" s="112">
        <v>115.2</v>
      </c>
      <c r="G26" s="112">
        <v>115.2</v>
      </c>
      <c r="H26" s="112">
        <v>115.2</v>
      </c>
      <c r="I26" s="112">
        <v>20.3</v>
      </c>
      <c r="J26" s="112">
        <v>20.100000000000001</v>
      </c>
      <c r="K26" s="112">
        <v>20.5</v>
      </c>
      <c r="L26" s="112">
        <v>21.9</v>
      </c>
      <c r="M26" s="112">
        <v>22.3</v>
      </c>
      <c r="N26" s="112">
        <v>23.4</v>
      </c>
      <c r="O26" s="112">
        <v>92</v>
      </c>
      <c r="P26" s="112">
        <v>91.9</v>
      </c>
      <c r="Q26" s="112">
        <v>91.9</v>
      </c>
      <c r="R26" s="112">
        <v>91.9</v>
      </c>
      <c r="S26" s="112">
        <v>91.9</v>
      </c>
      <c r="T26" s="112">
        <v>91.9</v>
      </c>
      <c r="U26" s="112">
        <v>13676</v>
      </c>
      <c r="V26" s="112">
        <v>17309</v>
      </c>
      <c r="W26" s="112">
        <v>14624</v>
      </c>
      <c r="X26" s="112">
        <v>11949</v>
      </c>
      <c r="Y26" s="112">
        <v>12099</v>
      </c>
      <c r="Z26" s="112">
        <f t="shared" si="1"/>
        <v>12582.960000000001</v>
      </c>
      <c r="AA26" s="289">
        <v>13877</v>
      </c>
      <c r="AB26" s="289">
        <v>16789</v>
      </c>
      <c r="AC26" s="289">
        <v>19379</v>
      </c>
      <c r="AD26" s="289">
        <v>18622</v>
      </c>
      <c r="AE26" s="112">
        <f t="shared" si="2"/>
        <v>19366.88</v>
      </c>
      <c r="AF26" s="112">
        <f t="shared" si="2"/>
        <v>20141.555200000003</v>
      </c>
      <c r="AG26" s="285">
        <v>0</v>
      </c>
      <c r="AH26" s="285">
        <v>0</v>
      </c>
      <c r="AI26" s="247"/>
      <c r="AJ26" s="286"/>
      <c r="AK26" s="286">
        <f t="shared" si="0"/>
        <v>8</v>
      </c>
      <c r="AL26" s="285">
        <v>0</v>
      </c>
      <c r="AM26" s="285">
        <v>3</v>
      </c>
      <c r="AN26" s="285">
        <v>0</v>
      </c>
      <c r="AO26" s="252">
        <v>0</v>
      </c>
      <c r="AP26" s="252">
        <v>4</v>
      </c>
      <c r="AQ26" s="252">
        <v>0</v>
      </c>
      <c r="AR26" s="252">
        <v>1</v>
      </c>
      <c r="AS26" s="285">
        <v>6</v>
      </c>
      <c r="AT26" s="285">
        <v>6</v>
      </c>
      <c r="AU26" s="285">
        <v>1</v>
      </c>
      <c r="AV26" s="285">
        <v>1</v>
      </c>
      <c r="AW26" s="285">
        <v>2</v>
      </c>
      <c r="AX26" s="285">
        <v>2</v>
      </c>
      <c r="AY26" s="252">
        <v>4</v>
      </c>
      <c r="AZ26" s="252">
        <v>1</v>
      </c>
      <c r="BA26" s="252">
        <v>1</v>
      </c>
      <c r="BB26" s="252">
        <v>0</v>
      </c>
      <c r="BC26" s="252">
        <v>0</v>
      </c>
      <c r="BD26" s="252">
        <v>1</v>
      </c>
    </row>
    <row r="27" spans="1:56" s="115" customFormat="1" ht="18" x14ac:dyDescent="0.25">
      <c r="A27" s="131">
        <v>17</v>
      </c>
      <c r="B27" s="132" t="s">
        <v>302</v>
      </c>
      <c r="C27" s="109">
        <v>19.5</v>
      </c>
      <c r="D27" s="112">
        <v>21.5</v>
      </c>
      <c r="E27" s="112">
        <v>22.1</v>
      </c>
      <c r="F27" s="112">
        <v>23.2</v>
      </c>
      <c r="G27" s="112">
        <v>24.1</v>
      </c>
      <c r="H27" s="112">
        <v>24.9</v>
      </c>
      <c r="I27" s="112">
        <v>10.3</v>
      </c>
      <c r="J27" s="112">
        <v>12.1</v>
      </c>
      <c r="K27" s="112">
        <v>13.3</v>
      </c>
      <c r="L27" s="112">
        <v>14.6</v>
      </c>
      <c r="M27" s="112">
        <v>15.2</v>
      </c>
      <c r="N27" s="112">
        <v>16.3</v>
      </c>
      <c r="O27" s="112">
        <v>29.3</v>
      </c>
      <c r="P27" s="112">
        <v>30.4</v>
      </c>
      <c r="Q27" s="112">
        <v>32.5</v>
      </c>
      <c r="R27" s="112">
        <v>32.5</v>
      </c>
      <c r="S27" s="112">
        <v>32.5</v>
      </c>
      <c r="T27" s="112">
        <v>32.700000000000003</v>
      </c>
      <c r="U27" s="112">
        <v>9436</v>
      </c>
      <c r="V27" s="112">
        <v>11205</v>
      </c>
      <c r="W27" s="112">
        <v>9957</v>
      </c>
      <c r="X27" s="112">
        <v>7932</v>
      </c>
      <c r="Y27" s="112">
        <v>8033</v>
      </c>
      <c r="Z27" s="112">
        <f t="shared" si="1"/>
        <v>8354.32</v>
      </c>
      <c r="AA27" s="289">
        <v>8967</v>
      </c>
      <c r="AB27" s="289">
        <v>11269</v>
      </c>
      <c r="AC27" s="289">
        <v>14688</v>
      </c>
      <c r="AD27" s="289">
        <v>13063</v>
      </c>
      <c r="AE27" s="112">
        <f t="shared" si="2"/>
        <v>13585.52</v>
      </c>
      <c r="AF27" s="112">
        <f t="shared" si="2"/>
        <v>14128.9408</v>
      </c>
      <c r="AG27" s="285">
        <v>12</v>
      </c>
      <c r="AH27" s="285">
        <v>12</v>
      </c>
      <c r="AI27" s="247"/>
      <c r="AJ27" s="286"/>
      <c r="AK27" s="286">
        <f t="shared" si="0"/>
        <v>6</v>
      </c>
      <c r="AL27" s="285">
        <v>0</v>
      </c>
      <c r="AM27" s="285">
        <v>3</v>
      </c>
      <c r="AN27" s="285">
        <v>0</v>
      </c>
      <c r="AO27" s="252">
        <v>0</v>
      </c>
      <c r="AP27" s="252">
        <v>3</v>
      </c>
      <c r="AQ27" s="252">
        <v>0</v>
      </c>
      <c r="AR27" s="252">
        <v>0</v>
      </c>
      <c r="AS27" s="285">
        <v>6</v>
      </c>
      <c r="AT27" s="285">
        <v>6</v>
      </c>
      <c r="AU27" s="285">
        <v>1</v>
      </c>
      <c r="AV27" s="285">
        <v>1</v>
      </c>
      <c r="AW27" s="285">
        <v>0</v>
      </c>
      <c r="AX27" s="285">
        <v>0</v>
      </c>
      <c r="AY27" s="252">
        <v>3</v>
      </c>
      <c r="AZ27" s="252">
        <v>0</v>
      </c>
      <c r="BA27" s="252">
        <v>1</v>
      </c>
      <c r="BB27" s="252">
        <v>0</v>
      </c>
      <c r="BC27" s="252">
        <v>0</v>
      </c>
      <c r="BD27" s="252">
        <v>1</v>
      </c>
    </row>
    <row r="28" spans="1:56" s="115" customFormat="1" ht="18" x14ac:dyDescent="0.25">
      <c r="A28" s="131">
        <v>18</v>
      </c>
      <c r="B28" s="132" t="s">
        <v>303</v>
      </c>
      <c r="C28" s="109">
        <v>7.4</v>
      </c>
      <c r="D28" s="112">
        <v>7.9</v>
      </c>
      <c r="E28" s="112">
        <v>8.1999999999999993</v>
      </c>
      <c r="F28" s="112">
        <v>8.6</v>
      </c>
      <c r="G28" s="112">
        <v>9</v>
      </c>
      <c r="H28" s="112">
        <v>9.4</v>
      </c>
      <c r="I28" s="112">
        <v>10.1</v>
      </c>
      <c r="J28" s="112">
        <v>12.1</v>
      </c>
      <c r="K28" s="112">
        <v>12.8</v>
      </c>
      <c r="L28" s="112">
        <v>13.9</v>
      </c>
      <c r="M28" s="112">
        <v>14.3</v>
      </c>
      <c r="N28" s="112">
        <v>15.4</v>
      </c>
      <c r="O28" s="112">
        <v>26.4</v>
      </c>
      <c r="P28" s="112">
        <v>27</v>
      </c>
      <c r="Q28" s="112">
        <v>26.8</v>
      </c>
      <c r="R28" s="112">
        <v>26.8</v>
      </c>
      <c r="S28" s="112">
        <v>26.8</v>
      </c>
      <c r="T28" s="112">
        <v>26.8</v>
      </c>
      <c r="U28" s="112">
        <v>8174</v>
      </c>
      <c r="V28" s="112">
        <v>8812</v>
      </c>
      <c r="W28" s="112">
        <v>7967</v>
      </c>
      <c r="X28" s="112">
        <v>8483</v>
      </c>
      <c r="Y28" s="112">
        <v>6929</v>
      </c>
      <c r="Z28" s="112">
        <f t="shared" si="1"/>
        <v>7206.16</v>
      </c>
      <c r="AA28" s="289">
        <v>8035</v>
      </c>
      <c r="AB28" s="289">
        <v>8953</v>
      </c>
      <c r="AC28" s="289">
        <v>13925</v>
      </c>
      <c r="AD28" s="289">
        <v>14934</v>
      </c>
      <c r="AE28" s="112">
        <f t="shared" si="2"/>
        <v>15531.36</v>
      </c>
      <c r="AF28" s="112">
        <f t="shared" si="2"/>
        <v>16152.6144</v>
      </c>
      <c r="AG28" s="285">
        <v>0</v>
      </c>
      <c r="AH28" s="285">
        <v>0</v>
      </c>
      <c r="AI28" s="247"/>
      <c r="AJ28" s="286"/>
      <c r="AK28" s="286">
        <f t="shared" si="0"/>
        <v>3</v>
      </c>
      <c r="AL28" s="285">
        <v>0</v>
      </c>
      <c r="AM28" s="285">
        <v>1</v>
      </c>
      <c r="AN28" s="285">
        <v>0</v>
      </c>
      <c r="AO28" s="252">
        <v>0</v>
      </c>
      <c r="AP28" s="252">
        <v>2</v>
      </c>
      <c r="AQ28" s="252">
        <v>0</v>
      </c>
      <c r="AR28" s="252">
        <v>0</v>
      </c>
      <c r="AS28" s="285">
        <v>3</v>
      </c>
      <c r="AT28" s="285">
        <v>3</v>
      </c>
      <c r="AU28" s="285">
        <v>1</v>
      </c>
      <c r="AV28" s="285">
        <v>1</v>
      </c>
      <c r="AW28" s="285">
        <v>0</v>
      </c>
      <c r="AX28" s="285">
        <v>0</v>
      </c>
      <c r="AY28" s="252">
        <v>3</v>
      </c>
      <c r="AZ28" s="252">
        <v>0</v>
      </c>
      <c r="BA28" s="252">
        <v>1</v>
      </c>
      <c r="BB28" s="252">
        <v>0</v>
      </c>
      <c r="BC28" s="252">
        <v>0</v>
      </c>
      <c r="BD28" s="252">
        <v>1</v>
      </c>
    </row>
    <row r="29" spans="1:56" s="115" customFormat="1" ht="18" x14ac:dyDescent="0.25">
      <c r="A29" s="131">
        <v>19</v>
      </c>
      <c r="B29" s="132" t="s">
        <v>304</v>
      </c>
      <c r="C29" s="109">
        <v>38.4</v>
      </c>
      <c r="D29" s="112">
        <v>40.1</v>
      </c>
      <c r="E29" s="112">
        <v>41.5</v>
      </c>
      <c r="F29" s="112">
        <v>43</v>
      </c>
      <c r="G29" s="112">
        <v>44.5</v>
      </c>
      <c r="H29" s="112">
        <v>42.5</v>
      </c>
      <c r="I29" s="112">
        <v>24.1</v>
      </c>
      <c r="J29" s="112">
        <v>21.6</v>
      </c>
      <c r="K29" s="112">
        <v>22.5</v>
      </c>
      <c r="L29" s="112">
        <v>23.9</v>
      </c>
      <c r="M29" s="112">
        <v>24.8</v>
      </c>
      <c r="N29" s="112">
        <v>25.9</v>
      </c>
      <c r="O29" s="112">
        <v>65.400000000000006</v>
      </c>
      <c r="P29" s="112">
        <v>65.7</v>
      </c>
      <c r="Q29" s="112">
        <v>66.7</v>
      </c>
      <c r="R29" s="112">
        <v>67.7</v>
      </c>
      <c r="S29" s="112">
        <v>67.7</v>
      </c>
      <c r="T29" s="112">
        <v>67.7</v>
      </c>
      <c r="U29" s="112">
        <v>13882</v>
      </c>
      <c r="V29" s="112">
        <v>14392</v>
      </c>
      <c r="W29" s="112">
        <v>13094</v>
      </c>
      <c r="X29" s="112">
        <v>11200</v>
      </c>
      <c r="Y29" s="112">
        <v>13733</v>
      </c>
      <c r="Z29" s="112">
        <f t="shared" si="1"/>
        <v>14282.32</v>
      </c>
      <c r="AA29" s="289">
        <v>13339</v>
      </c>
      <c r="AB29" s="289">
        <v>14196</v>
      </c>
      <c r="AC29" s="289">
        <v>19165</v>
      </c>
      <c r="AD29" s="289">
        <v>18242</v>
      </c>
      <c r="AE29" s="112">
        <f t="shared" si="2"/>
        <v>18971.68</v>
      </c>
      <c r="AF29" s="112">
        <f t="shared" si="2"/>
        <v>19730.547200000001</v>
      </c>
      <c r="AG29" s="285">
        <v>6</v>
      </c>
      <c r="AH29" s="285">
        <v>5</v>
      </c>
      <c r="AI29" s="247"/>
      <c r="AJ29" s="286"/>
      <c r="AK29" s="286">
        <f t="shared" si="0"/>
        <v>11</v>
      </c>
      <c r="AL29" s="285">
        <v>0</v>
      </c>
      <c r="AM29" s="285">
        <v>4</v>
      </c>
      <c r="AN29" s="285">
        <v>0</v>
      </c>
      <c r="AO29" s="252">
        <v>0</v>
      </c>
      <c r="AP29" s="252">
        <v>7</v>
      </c>
      <c r="AQ29" s="252">
        <v>0</v>
      </c>
      <c r="AR29" s="252">
        <v>0</v>
      </c>
      <c r="AS29" s="285">
        <v>11</v>
      </c>
      <c r="AT29" s="285">
        <v>11</v>
      </c>
      <c r="AU29" s="285">
        <v>0</v>
      </c>
      <c r="AV29" s="285">
        <v>0</v>
      </c>
      <c r="AW29" s="285">
        <v>0</v>
      </c>
      <c r="AX29" s="285">
        <v>0</v>
      </c>
      <c r="AY29" s="252">
        <v>4</v>
      </c>
      <c r="AZ29" s="252">
        <v>1</v>
      </c>
      <c r="BA29" s="252">
        <v>1</v>
      </c>
      <c r="BB29" s="252">
        <v>0</v>
      </c>
      <c r="BC29" s="252">
        <v>0</v>
      </c>
      <c r="BD29" s="252">
        <v>1</v>
      </c>
    </row>
    <row r="30" spans="1:56" s="115" customFormat="1" ht="18" x14ac:dyDescent="0.25">
      <c r="A30" s="131">
        <v>20</v>
      </c>
      <c r="B30" s="132" t="s">
        <v>305</v>
      </c>
      <c r="C30" s="109">
        <v>190.7</v>
      </c>
      <c r="D30" s="112">
        <v>200.1</v>
      </c>
      <c r="E30" s="112">
        <v>192</v>
      </c>
      <c r="F30" s="112">
        <v>205.3</v>
      </c>
      <c r="G30" s="112">
        <v>205.3</v>
      </c>
      <c r="H30" s="112">
        <v>209.1</v>
      </c>
      <c r="I30" s="112">
        <v>24.6</v>
      </c>
      <c r="J30" s="112">
        <v>23</v>
      </c>
      <c r="K30" s="112">
        <v>24.9</v>
      </c>
      <c r="L30" s="112">
        <v>25.9</v>
      </c>
      <c r="M30" s="112">
        <v>26.1</v>
      </c>
      <c r="N30" s="112">
        <v>27.2</v>
      </c>
      <c r="O30" s="112">
        <v>223.1</v>
      </c>
      <c r="P30" s="112">
        <v>223.6</v>
      </c>
      <c r="Q30" s="112">
        <v>223.6</v>
      </c>
      <c r="R30" s="112">
        <v>223.6</v>
      </c>
      <c r="S30" s="112">
        <v>223.6</v>
      </c>
      <c r="T30" s="112">
        <v>223.6</v>
      </c>
      <c r="U30" s="112">
        <v>54875</v>
      </c>
      <c r="V30" s="112">
        <v>53141</v>
      </c>
      <c r="W30" s="112">
        <v>27559</v>
      </c>
      <c r="X30" s="112">
        <v>19845</v>
      </c>
      <c r="Y30" s="112">
        <v>19301</v>
      </c>
      <c r="Z30" s="112">
        <f t="shared" si="1"/>
        <v>20073.04</v>
      </c>
      <c r="AA30" s="289">
        <v>54667</v>
      </c>
      <c r="AB30" s="289">
        <v>52534</v>
      </c>
      <c r="AC30" s="289">
        <v>73574</v>
      </c>
      <c r="AD30" s="289">
        <v>68183</v>
      </c>
      <c r="AE30" s="112">
        <f t="shared" si="2"/>
        <v>70910.320000000007</v>
      </c>
      <c r="AF30" s="112">
        <f t="shared" si="2"/>
        <v>73746.732800000013</v>
      </c>
      <c r="AG30" s="285">
        <v>0</v>
      </c>
      <c r="AH30" s="285">
        <v>0</v>
      </c>
      <c r="AI30" s="247"/>
      <c r="AJ30" s="286"/>
      <c r="AK30" s="286">
        <f t="shared" si="0"/>
        <v>11</v>
      </c>
      <c r="AL30" s="285">
        <v>0</v>
      </c>
      <c r="AM30" s="285">
        <v>4</v>
      </c>
      <c r="AN30" s="285">
        <v>0</v>
      </c>
      <c r="AO30" s="252">
        <v>0</v>
      </c>
      <c r="AP30" s="252">
        <v>6</v>
      </c>
      <c r="AQ30" s="252">
        <v>0</v>
      </c>
      <c r="AR30" s="252">
        <v>1</v>
      </c>
      <c r="AS30" s="285">
        <v>9</v>
      </c>
      <c r="AT30" s="285">
        <v>9</v>
      </c>
      <c r="AU30" s="285">
        <v>1</v>
      </c>
      <c r="AV30" s="285">
        <v>1</v>
      </c>
      <c r="AW30" s="285">
        <v>0</v>
      </c>
      <c r="AX30" s="285">
        <v>0</v>
      </c>
      <c r="AY30" s="252">
        <v>8</v>
      </c>
      <c r="AZ30" s="252">
        <v>2</v>
      </c>
      <c r="BA30" s="252">
        <v>3</v>
      </c>
      <c r="BB30" s="252">
        <v>0</v>
      </c>
      <c r="BC30" s="252">
        <v>0</v>
      </c>
      <c r="BD30" s="252">
        <v>2</v>
      </c>
    </row>
    <row r="31" spans="1:56" s="115" customFormat="1" ht="18" x14ac:dyDescent="0.25">
      <c r="A31" s="131">
        <v>21</v>
      </c>
      <c r="B31" s="132" t="s">
        <v>306</v>
      </c>
      <c r="C31" s="109">
        <v>45.7</v>
      </c>
      <c r="D31" s="112">
        <v>55.7</v>
      </c>
      <c r="E31" s="112">
        <v>55.8</v>
      </c>
      <c r="F31" s="112">
        <v>60.1</v>
      </c>
      <c r="G31" s="112">
        <v>60.1</v>
      </c>
      <c r="H31" s="112">
        <v>63.4</v>
      </c>
      <c r="I31" s="112">
        <v>6.9</v>
      </c>
      <c r="J31" s="112">
        <v>6.9</v>
      </c>
      <c r="K31" s="112">
        <v>7</v>
      </c>
      <c r="L31" s="112">
        <v>7.8</v>
      </c>
      <c r="M31" s="112">
        <v>8.3000000000000007</v>
      </c>
      <c r="N31" s="112">
        <v>9.3000000000000007</v>
      </c>
      <c r="O31" s="112">
        <v>41.6</v>
      </c>
      <c r="P31" s="112">
        <v>41.2</v>
      </c>
      <c r="Q31" s="112">
        <v>41.2</v>
      </c>
      <c r="R31" s="112">
        <v>41.2</v>
      </c>
      <c r="S31" s="112">
        <v>41.2</v>
      </c>
      <c r="T31" s="112">
        <v>41.2</v>
      </c>
      <c r="U31" s="112">
        <v>8543</v>
      </c>
      <c r="V31" s="112">
        <v>10760</v>
      </c>
      <c r="W31" s="112">
        <v>10201</v>
      </c>
      <c r="X31" s="112">
        <v>9083</v>
      </c>
      <c r="Y31" s="112">
        <v>8390</v>
      </c>
      <c r="Z31" s="112">
        <f t="shared" si="1"/>
        <v>8725.6</v>
      </c>
      <c r="AA31" s="289">
        <v>8549</v>
      </c>
      <c r="AB31" s="289">
        <v>10394</v>
      </c>
      <c r="AC31" s="289">
        <v>15881</v>
      </c>
      <c r="AD31" s="289">
        <v>15611</v>
      </c>
      <c r="AE31" s="112">
        <f t="shared" si="2"/>
        <v>16235.44</v>
      </c>
      <c r="AF31" s="112">
        <f t="shared" si="2"/>
        <v>16884.857599999999</v>
      </c>
      <c r="AG31" s="285">
        <v>0</v>
      </c>
      <c r="AH31" s="285">
        <v>0</v>
      </c>
      <c r="AI31" s="247"/>
      <c r="AJ31" s="286"/>
      <c r="AK31" s="286">
        <f t="shared" si="0"/>
        <v>3</v>
      </c>
      <c r="AL31" s="285">
        <v>0</v>
      </c>
      <c r="AM31" s="285">
        <v>1</v>
      </c>
      <c r="AN31" s="285">
        <v>0</v>
      </c>
      <c r="AO31" s="252">
        <v>0</v>
      </c>
      <c r="AP31" s="252">
        <v>2</v>
      </c>
      <c r="AQ31" s="252">
        <v>0</v>
      </c>
      <c r="AR31" s="252">
        <v>0</v>
      </c>
      <c r="AS31" s="285">
        <v>6</v>
      </c>
      <c r="AT31" s="285">
        <v>6</v>
      </c>
      <c r="AU31" s="285">
        <v>1</v>
      </c>
      <c r="AV31" s="285">
        <v>1</v>
      </c>
      <c r="AW31" s="285">
        <v>0</v>
      </c>
      <c r="AX31" s="285">
        <v>0</v>
      </c>
      <c r="AY31" s="252">
        <v>3</v>
      </c>
      <c r="AZ31" s="252">
        <v>0</v>
      </c>
      <c r="BA31" s="252">
        <v>1</v>
      </c>
      <c r="BB31" s="252">
        <v>0</v>
      </c>
      <c r="BC31" s="252">
        <v>0</v>
      </c>
      <c r="BD31" s="252">
        <v>1</v>
      </c>
    </row>
    <row r="32" spans="1:56" s="115" customFormat="1" ht="18" x14ac:dyDescent="0.35">
      <c r="A32" s="131">
        <v>22</v>
      </c>
      <c r="B32" s="132" t="s">
        <v>307</v>
      </c>
      <c r="C32" s="109">
        <v>26.5</v>
      </c>
      <c r="D32" s="112">
        <v>37.299999999999997</v>
      </c>
      <c r="E32" s="112">
        <v>52.1</v>
      </c>
      <c r="F32" s="112">
        <v>57.8</v>
      </c>
      <c r="G32" s="112">
        <v>63.7</v>
      </c>
      <c r="H32" s="112">
        <v>69.900000000000006</v>
      </c>
      <c r="I32" s="112">
        <v>12.6</v>
      </c>
      <c r="J32" s="112">
        <v>15.2</v>
      </c>
      <c r="K32" s="112">
        <v>15.8</v>
      </c>
      <c r="L32" s="112">
        <v>16.899999999999999</v>
      </c>
      <c r="M32" s="112">
        <v>17.2</v>
      </c>
      <c r="N32" s="112">
        <v>18.2</v>
      </c>
      <c r="O32" s="112">
        <v>62.1</v>
      </c>
      <c r="P32" s="112">
        <v>63.7</v>
      </c>
      <c r="Q32" s="112">
        <v>71</v>
      </c>
      <c r="R32" s="112">
        <v>73.400000000000006</v>
      </c>
      <c r="S32" s="112">
        <v>74.400000000000006</v>
      </c>
      <c r="T32" s="112">
        <v>74.400000000000006</v>
      </c>
      <c r="U32" s="112">
        <v>9929</v>
      </c>
      <c r="V32" s="112">
        <v>11419</v>
      </c>
      <c r="W32" s="112">
        <v>10282</v>
      </c>
      <c r="X32" s="112">
        <v>10277</v>
      </c>
      <c r="Y32" s="112">
        <v>8747</v>
      </c>
      <c r="Z32" s="112">
        <f t="shared" si="1"/>
        <v>9096.880000000001</v>
      </c>
      <c r="AA32" s="289">
        <v>9383</v>
      </c>
      <c r="AB32" s="289">
        <v>12012</v>
      </c>
      <c r="AC32" s="289">
        <v>13942</v>
      </c>
      <c r="AD32" s="289">
        <v>15471</v>
      </c>
      <c r="AE32" s="112">
        <f t="shared" si="2"/>
        <v>16089.84</v>
      </c>
      <c r="AF32" s="112">
        <f t="shared" si="2"/>
        <v>16733.4336</v>
      </c>
      <c r="AG32" s="287">
        <v>35</v>
      </c>
      <c r="AH32" s="287">
        <v>35</v>
      </c>
      <c r="AI32" s="247"/>
      <c r="AJ32" s="286"/>
      <c r="AK32" s="286">
        <f t="shared" si="0"/>
        <v>6</v>
      </c>
      <c r="AL32" s="285">
        <v>0</v>
      </c>
      <c r="AM32" s="285">
        <v>3</v>
      </c>
      <c r="AN32" s="285">
        <v>0</v>
      </c>
      <c r="AO32" s="287">
        <v>0</v>
      </c>
      <c r="AP32" s="287">
        <v>3</v>
      </c>
      <c r="AQ32" s="287">
        <v>0</v>
      </c>
      <c r="AR32" s="252">
        <v>0</v>
      </c>
      <c r="AS32" s="287">
        <v>6</v>
      </c>
      <c r="AT32" s="287">
        <v>6</v>
      </c>
      <c r="AU32" s="287">
        <v>1</v>
      </c>
      <c r="AV32" s="287">
        <v>1</v>
      </c>
      <c r="AW32" s="287">
        <v>0</v>
      </c>
      <c r="AX32" s="287">
        <v>0</v>
      </c>
      <c r="AY32" s="252">
        <v>3</v>
      </c>
      <c r="AZ32" s="287">
        <v>0</v>
      </c>
      <c r="BA32" s="287">
        <v>1</v>
      </c>
      <c r="BB32" s="287">
        <v>0</v>
      </c>
      <c r="BC32" s="287">
        <v>0</v>
      </c>
      <c r="BD32" s="287">
        <v>1</v>
      </c>
    </row>
    <row r="33" spans="1:56" s="115" customFormat="1" ht="18" x14ac:dyDescent="0.35">
      <c r="A33" s="131">
        <v>23</v>
      </c>
      <c r="B33" s="132" t="s">
        <v>453</v>
      </c>
      <c r="C33" s="109">
        <v>45.9</v>
      </c>
      <c r="D33" s="112">
        <v>44.1</v>
      </c>
      <c r="E33" s="112">
        <v>21.4</v>
      </c>
      <c r="F33" s="112">
        <v>22.5</v>
      </c>
      <c r="G33" s="112">
        <v>21.4</v>
      </c>
      <c r="H33" s="112">
        <v>21.4</v>
      </c>
      <c r="I33" s="112">
        <v>9</v>
      </c>
      <c r="J33" s="112">
        <v>8.5</v>
      </c>
      <c r="K33" s="112">
        <v>8.6999999999999993</v>
      </c>
      <c r="L33" s="112">
        <v>9.5</v>
      </c>
      <c r="M33" s="112">
        <v>9.5</v>
      </c>
      <c r="N33" s="112">
        <v>10.5</v>
      </c>
      <c r="O33" s="112">
        <v>41.4</v>
      </c>
      <c r="P33" s="112">
        <v>41.5</v>
      </c>
      <c r="Q33" s="112">
        <v>41.5</v>
      </c>
      <c r="R33" s="112">
        <v>41.5</v>
      </c>
      <c r="S33" s="112">
        <v>41.5</v>
      </c>
      <c r="T33" s="112">
        <v>41.5</v>
      </c>
      <c r="U33" s="112">
        <v>5915</v>
      </c>
      <c r="V33" s="112">
        <v>6843</v>
      </c>
      <c r="W33" s="112">
        <v>5991</v>
      </c>
      <c r="X33" s="112">
        <v>4696</v>
      </c>
      <c r="Y33" s="112">
        <v>4769</v>
      </c>
      <c r="Z33" s="112">
        <f t="shared" si="1"/>
        <v>4959.76</v>
      </c>
      <c r="AA33" s="289">
        <v>5741</v>
      </c>
      <c r="AB33" s="289">
        <v>7262</v>
      </c>
      <c r="AC33" s="289">
        <v>9855</v>
      </c>
      <c r="AD33" s="289">
        <v>9208</v>
      </c>
      <c r="AE33" s="112">
        <f t="shared" si="2"/>
        <v>9576.32</v>
      </c>
      <c r="AF33" s="112">
        <f t="shared" si="2"/>
        <v>9959.3727999999992</v>
      </c>
      <c r="AG33" s="287">
        <v>0</v>
      </c>
      <c r="AH33" s="287">
        <v>0</v>
      </c>
      <c r="AI33" s="247"/>
      <c r="AJ33" s="286"/>
      <c r="AK33" s="286">
        <f t="shared" si="0"/>
        <v>4</v>
      </c>
      <c r="AL33" s="287">
        <v>0</v>
      </c>
      <c r="AM33" s="287">
        <v>1</v>
      </c>
      <c r="AN33" s="287">
        <v>0</v>
      </c>
      <c r="AO33" s="287">
        <v>0</v>
      </c>
      <c r="AP33" s="287">
        <v>3</v>
      </c>
      <c r="AQ33" s="287">
        <v>0</v>
      </c>
      <c r="AR33" s="252">
        <v>0</v>
      </c>
      <c r="AS33" s="287">
        <v>7</v>
      </c>
      <c r="AT33" s="287">
        <v>7</v>
      </c>
      <c r="AU33" s="287">
        <v>0</v>
      </c>
      <c r="AV33" s="287">
        <v>0</v>
      </c>
      <c r="AW33" s="287">
        <v>0</v>
      </c>
      <c r="AX33" s="287">
        <v>0</v>
      </c>
      <c r="AY33" s="252">
        <v>3</v>
      </c>
      <c r="AZ33" s="287">
        <v>0</v>
      </c>
      <c r="BA33" s="287">
        <v>1</v>
      </c>
      <c r="BB33" s="287">
        <v>0</v>
      </c>
      <c r="BC33" s="287">
        <v>0</v>
      </c>
      <c r="BD33" s="287">
        <v>1</v>
      </c>
    </row>
    <row r="34" spans="1:56" s="115" customFormat="1" ht="18" x14ac:dyDescent="0.35">
      <c r="A34" s="131">
        <v>24</v>
      </c>
      <c r="B34" s="132" t="s">
        <v>308</v>
      </c>
      <c r="C34" s="109">
        <v>133.9</v>
      </c>
      <c r="D34" s="112">
        <v>120</v>
      </c>
      <c r="E34" s="112">
        <v>159.1</v>
      </c>
      <c r="F34" s="112">
        <v>172.8</v>
      </c>
      <c r="G34" s="112">
        <v>182.7</v>
      </c>
      <c r="H34" s="112">
        <v>192.2</v>
      </c>
      <c r="I34" s="112">
        <v>63</v>
      </c>
      <c r="J34" s="112">
        <v>75.8</v>
      </c>
      <c r="K34" s="112">
        <v>78.099999999999994</v>
      </c>
      <c r="L34" s="112">
        <v>79.5</v>
      </c>
      <c r="M34" s="112">
        <v>80.5</v>
      </c>
      <c r="N34" s="112">
        <v>81.599999999999994</v>
      </c>
      <c r="O34" s="112">
        <v>151.80000000000001</v>
      </c>
      <c r="P34" s="112">
        <v>164.6</v>
      </c>
      <c r="Q34" s="112">
        <v>164.7</v>
      </c>
      <c r="R34" s="112">
        <v>164.7</v>
      </c>
      <c r="S34" s="112">
        <v>164.7</v>
      </c>
      <c r="T34" s="112">
        <v>164.7</v>
      </c>
      <c r="U34" s="112">
        <v>26824</v>
      </c>
      <c r="V34" s="112">
        <v>27381</v>
      </c>
      <c r="W34" s="112">
        <v>30039</v>
      </c>
      <c r="X34" s="112">
        <v>18092</v>
      </c>
      <c r="Y34" s="112">
        <v>18354</v>
      </c>
      <c r="Z34" s="112">
        <f t="shared" si="1"/>
        <v>19088.16</v>
      </c>
      <c r="AA34" s="289">
        <v>26080</v>
      </c>
      <c r="AB34" s="289">
        <v>26621</v>
      </c>
      <c r="AC34" s="289">
        <v>37778</v>
      </c>
      <c r="AD34" s="289">
        <v>27061</v>
      </c>
      <c r="AE34" s="112">
        <f t="shared" si="2"/>
        <v>28143.440000000002</v>
      </c>
      <c r="AF34" s="112">
        <f t="shared" si="2"/>
        <v>29269.177600000003</v>
      </c>
      <c r="AG34" s="287">
        <v>0</v>
      </c>
      <c r="AH34" s="287">
        <v>0</v>
      </c>
      <c r="AI34" s="247"/>
      <c r="AJ34" s="286"/>
      <c r="AK34" s="286">
        <f t="shared" si="0"/>
        <v>14</v>
      </c>
      <c r="AL34" s="287">
        <v>0</v>
      </c>
      <c r="AM34" s="287">
        <v>2</v>
      </c>
      <c r="AN34" s="287">
        <v>0</v>
      </c>
      <c r="AO34" s="287">
        <v>0</v>
      </c>
      <c r="AP34" s="287">
        <v>12</v>
      </c>
      <c r="AQ34" s="287">
        <v>0</v>
      </c>
      <c r="AR34" s="252">
        <v>0</v>
      </c>
      <c r="AS34" s="287">
        <v>10</v>
      </c>
      <c r="AT34" s="287">
        <v>10</v>
      </c>
      <c r="AU34" s="287">
        <v>3</v>
      </c>
      <c r="AV34" s="287">
        <v>3</v>
      </c>
      <c r="AW34" s="287">
        <v>1</v>
      </c>
      <c r="AX34" s="287">
        <v>1</v>
      </c>
      <c r="AY34" s="252">
        <v>8</v>
      </c>
      <c r="AZ34" s="287">
        <v>2</v>
      </c>
      <c r="BA34" s="287">
        <v>3</v>
      </c>
      <c r="BB34" s="287">
        <v>1</v>
      </c>
      <c r="BC34" s="287">
        <v>0</v>
      </c>
      <c r="BD34" s="287">
        <v>1</v>
      </c>
    </row>
    <row r="35" spans="1:56" s="115" customFormat="1" ht="18" x14ac:dyDescent="0.25">
      <c r="A35" s="131"/>
      <c r="B35" s="238" t="s">
        <v>130</v>
      </c>
      <c r="C35" s="284">
        <f t="shared" ref="C35:AH35" si="4">SUM(C11:C34)</f>
        <v>6551.9999999999982</v>
      </c>
      <c r="D35" s="284">
        <f t="shared" si="4"/>
        <v>8417.6</v>
      </c>
      <c r="E35" s="284">
        <f t="shared" si="4"/>
        <v>10876.220000000003</v>
      </c>
      <c r="F35" s="284">
        <f t="shared" si="4"/>
        <v>11347.500000000004</v>
      </c>
      <c r="G35" s="284">
        <f t="shared" si="4"/>
        <v>11721.500000000004</v>
      </c>
      <c r="H35" s="284">
        <f t="shared" si="4"/>
        <v>12102.327299999999</v>
      </c>
      <c r="I35" s="284">
        <f t="shared" si="4"/>
        <v>2267.6</v>
      </c>
      <c r="J35" s="284">
        <f t="shared" si="4"/>
        <v>2599.1999999999998</v>
      </c>
      <c r="K35" s="284">
        <f t="shared" si="4"/>
        <v>2813.8000000000011</v>
      </c>
      <c r="L35" s="284">
        <f t="shared" si="4"/>
        <v>2940.9</v>
      </c>
      <c r="M35" s="284">
        <f t="shared" si="4"/>
        <v>3047.2000000000007</v>
      </c>
      <c r="N35" s="284">
        <f t="shared" si="4"/>
        <v>3158.8000000000006</v>
      </c>
      <c r="O35" s="284">
        <f t="shared" si="4"/>
        <v>4324.2000000000007</v>
      </c>
      <c r="P35" s="284">
        <f t="shared" si="4"/>
        <v>4209.7</v>
      </c>
      <c r="Q35" s="284">
        <f t="shared" si="4"/>
        <v>4210.3</v>
      </c>
      <c r="R35" s="284">
        <f t="shared" si="4"/>
        <v>4221.8000000000011</v>
      </c>
      <c r="S35" s="284">
        <f t="shared" si="4"/>
        <v>4229.3</v>
      </c>
      <c r="T35" s="284">
        <f t="shared" si="4"/>
        <v>4235.8</v>
      </c>
      <c r="U35" s="284">
        <f t="shared" ref="U35:AF35" si="5">SUM(U11:U34)</f>
        <v>426504</v>
      </c>
      <c r="V35" s="284">
        <f>SUM(V11:V34)</f>
        <v>411595</v>
      </c>
      <c r="W35" s="284">
        <f t="shared" si="5"/>
        <v>358462</v>
      </c>
      <c r="X35" s="284">
        <f t="shared" si="5"/>
        <v>286389</v>
      </c>
      <c r="Y35" s="284">
        <f t="shared" si="5"/>
        <v>285200</v>
      </c>
      <c r="Z35" s="284">
        <f t="shared" si="5"/>
        <v>296608</v>
      </c>
      <c r="AA35" s="284">
        <f t="shared" si="5"/>
        <v>422097</v>
      </c>
      <c r="AB35" s="284">
        <f t="shared" si="5"/>
        <v>406989</v>
      </c>
      <c r="AC35" s="284">
        <f t="shared" si="5"/>
        <v>564992</v>
      </c>
      <c r="AD35" s="284">
        <f t="shared" si="5"/>
        <v>518649</v>
      </c>
      <c r="AE35" s="284">
        <f t="shared" si="5"/>
        <v>539394.96</v>
      </c>
      <c r="AF35" s="284">
        <f t="shared" si="5"/>
        <v>560970.75840000017</v>
      </c>
      <c r="AG35" s="257">
        <f t="shared" si="4"/>
        <v>129</v>
      </c>
      <c r="AH35" s="257">
        <f t="shared" si="4"/>
        <v>105</v>
      </c>
      <c r="AI35" s="288"/>
      <c r="AJ35" s="288">
        <f t="shared" ref="AJ35:AX35" si="6">SUM(AJ11:AJ34)</f>
        <v>1729</v>
      </c>
      <c r="AK35" s="288">
        <f>SUM(AK11:AK34)</f>
        <v>167</v>
      </c>
      <c r="AL35" s="288">
        <f t="shared" si="6"/>
        <v>3</v>
      </c>
      <c r="AM35" s="288">
        <f t="shared" si="6"/>
        <v>48</v>
      </c>
      <c r="AN35" s="288">
        <f t="shared" si="6"/>
        <v>2</v>
      </c>
      <c r="AO35" s="288">
        <f t="shared" si="6"/>
        <v>0</v>
      </c>
      <c r="AP35" s="288">
        <f t="shared" si="6"/>
        <v>107</v>
      </c>
      <c r="AQ35" s="288">
        <f t="shared" si="6"/>
        <v>0</v>
      </c>
      <c r="AR35" s="288">
        <f t="shared" si="6"/>
        <v>7</v>
      </c>
      <c r="AS35" s="288">
        <f t="shared" si="6"/>
        <v>146</v>
      </c>
      <c r="AT35" s="288">
        <f t="shared" si="6"/>
        <v>146</v>
      </c>
      <c r="AU35" s="288">
        <f>SUM(AU11:AU34)</f>
        <v>14</v>
      </c>
      <c r="AV35" s="288">
        <f t="shared" si="6"/>
        <v>14</v>
      </c>
      <c r="AW35" s="288">
        <f t="shared" si="6"/>
        <v>6</v>
      </c>
      <c r="AX35" s="288">
        <f t="shared" si="6"/>
        <v>6</v>
      </c>
      <c r="AY35" s="288">
        <f t="shared" ref="AY35:BD35" si="7">SUM(AY11+AY12+AY13+AY14+AY15+AY16+AY17+AY18+AY19+AY20+AY21+AY22+AY23+AY24+AY25+AY26+AY27+AY28+AY29+AY31+AY30+AY32+AY33+AY34)</f>
        <v>103</v>
      </c>
      <c r="AZ35" s="288">
        <f t="shared" si="7"/>
        <v>21</v>
      </c>
      <c r="BA35" s="288">
        <f t="shared" si="7"/>
        <v>31</v>
      </c>
      <c r="BB35" s="288">
        <f t="shared" si="7"/>
        <v>1</v>
      </c>
      <c r="BC35" s="288">
        <f t="shared" si="7"/>
        <v>0</v>
      </c>
      <c r="BD35" s="288">
        <f t="shared" si="7"/>
        <v>26</v>
      </c>
    </row>
    <row r="36" spans="1:56" s="105" customFormat="1" ht="18" x14ac:dyDescent="0.25">
      <c r="A36" s="30"/>
      <c r="B36" s="76"/>
      <c r="C36" s="77"/>
      <c r="D36" s="76"/>
      <c r="E36" s="76"/>
      <c r="F36" s="76"/>
      <c r="G36" s="76"/>
      <c r="H36" s="76"/>
      <c r="I36" s="77"/>
      <c r="J36" s="76"/>
      <c r="K36" s="76"/>
      <c r="L36" s="76"/>
      <c r="M36" s="76"/>
      <c r="N36" s="76"/>
      <c r="O36" s="77"/>
      <c r="P36" s="76"/>
      <c r="Q36" s="76"/>
      <c r="R36" s="76"/>
      <c r="S36" s="76"/>
      <c r="T36" s="76"/>
      <c r="U36" s="200"/>
      <c r="V36" s="200"/>
      <c r="W36" s="200"/>
      <c r="X36" s="200"/>
      <c r="Y36" s="201"/>
      <c r="Z36" s="201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Y36" s="115"/>
      <c r="AZ36" s="115"/>
    </row>
    <row r="37" spans="1:56" s="105" customFormat="1" ht="42" customHeight="1" x14ac:dyDescent="0.25">
      <c r="A37" s="407" t="s">
        <v>129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243"/>
      <c r="V37" s="243"/>
      <c r="W37" s="243"/>
      <c r="X37" s="243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Y37" s="115"/>
      <c r="AZ37" s="115"/>
    </row>
    <row r="38" spans="1:56" s="105" customFormat="1" ht="18" x14ac:dyDescent="0.35">
      <c r="A38" s="23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5"/>
      <c r="V38" s="115"/>
      <c r="W38" s="115"/>
      <c r="X38" s="115"/>
      <c r="Y38" s="240"/>
      <c r="Z38" s="240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R38" s="241"/>
      <c r="AY38" s="115"/>
      <c r="AZ38" s="115"/>
    </row>
    <row r="39" spans="1:56" s="105" customFormat="1" ht="18" x14ac:dyDescent="0.35">
      <c r="A39" s="23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5"/>
      <c r="V39" s="115"/>
      <c r="W39" s="115"/>
      <c r="X39" s="115"/>
      <c r="Y39" s="115"/>
      <c r="Z39" s="115"/>
      <c r="AY39" s="115"/>
      <c r="AZ39" s="115"/>
    </row>
    <row r="41" spans="1:56" x14ac:dyDescent="0.25"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</row>
    <row r="44" spans="1:56" ht="18" x14ac:dyDescent="0.25"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AI44" s="405"/>
      <c r="AJ44" s="406"/>
    </row>
    <row r="45" spans="1:56" x14ac:dyDescent="0.25">
      <c r="C45" s="242"/>
    </row>
  </sheetData>
  <sheetProtection formatCells="0" formatColumns="0" formatRows="0"/>
  <mergeCells count="67">
    <mergeCell ref="A37:T37"/>
    <mergeCell ref="D9:D10"/>
    <mergeCell ref="K9:K10"/>
    <mergeCell ref="Y37:AR37"/>
    <mergeCell ref="L9:N9"/>
    <mergeCell ref="AK7:AK10"/>
    <mergeCell ref="P9:P10"/>
    <mergeCell ref="I9:I10"/>
    <mergeCell ref="AH9:AH10"/>
    <mergeCell ref="AG9:AG10"/>
    <mergeCell ref="AA7:AF8"/>
    <mergeCell ref="AA9:AA10"/>
    <mergeCell ref="AB9:AB10"/>
    <mergeCell ref="AC9:AC10"/>
    <mergeCell ref="AD9:AF9"/>
    <mergeCell ref="AM8:AM10"/>
    <mergeCell ref="AQ8:AQ10"/>
    <mergeCell ref="AL7:AR7"/>
    <mergeCell ref="AS9:AS10"/>
    <mergeCell ref="AN8:AN10"/>
    <mergeCell ref="AO8:AO10"/>
    <mergeCell ref="AP8:AP10"/>
    <mergeCell ref="AI44:AJ44"/>
    <mergeCell ref="C7:H8"/>
    <mergeCell ref="AG7:AH8"/>
    <mergeCell ref="AS8:AT8"/>
    <mergeCell ref="I7:N8"/>
    <mergeCell ref="F9:H9"/>
    <mergeCell ref="E9:E10"/>
    <mergeCell ref="AI7:AJ8"/>
    <mergeCell ref="AI9:AI10"/>
    <mergeCell ref="AJ9:AJ10"/>
    <mergeCell ref="O7:T8"/>
    <mergeCell ref="R9:T9"/>
    <mergeCell ref="O9:O10"/>
    <mergeCell ref="AL8:AL10"/>
    <mergeCell ref="AR8:AR10"/>
    <mergeCell ref="AS7:AX7"/>
    <mergeCell ref="A7:A10"/>
    <mergeCell ref="B7:B10"/>
    <mergeCell ref="C9:C10"/>
    <mergeCell ref="Q9:Q10"/>
    <mergeCell ref="J9:J10"/>
    <mergeCell ref="U9:U10"/>
    <mergeCell ref="V9:V10"/>
    <mergeCell ref="W9:W10"/>
    <mergeCell ref="X9:Z9"/>
    <mergeCell ref="F1:H1"/>
    <mergeCell ref="Q1:T1"/>
    <mergeCell ref="Q2:T2"/>
    <mergeCell ref="Q3:T3"/>
    <mergeCell ref="A5:T5"/>
    <mergeCell ref="BA8:BA10"/>
    <mergeCell ref="BB8:BB10"/>
    <mergeCell ref="AX9:AX10"/>
    <mergeCell ref="AY7:AY10"/>
    <mergeCell ref="AT9:AT10"/>
    <mergeCell ref="AZ8:AZ10"/>
    <mergeCell ref="AW9:AW10"/>
    <mergeCell ref="AV9:AV10"/>
    <mergeCell ref="AZ7:BD7"/>
    <mergeCell ref="BC8:BC10"/>
    <mergeCell ref="BD8:BD10"/>
    <mergeCell ref="AU9:AU10"/>
    <mergeCell ref="AW8:AX8"/>
    <mergeCell ref="AU8:AV8"/>
    <mergeCell ref="U7:Z8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46" fitToWidth="3" fitToHeight="2" orientation="landscape" horizontalDpi="300" verticalDpi="300" r:id="rId1"/>
  <headerFooter alignWithMargins="0"/>
  <colBreaks count="1" manualBreakCount="1">
    <brk id="20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</sheetPr>
  <dimension ref="A1:P27"/>
  <sheetViews>
    <sheetView tabSelected="1" view="pageBreakPreview" zoomScale="75" zoomScaleNormal="75" zoomScaleSheetLayoutView="75" workbookViewId="0">
      <selection activeCell="L3" sqref="L3:O3"/>
    </sheetView>
  </sheetViews>
  <sheetFormatPr defaultRowHeight="13.2" x14ac:dyDescent="0.25"/>
  <cols>
    <col min="1" max="1" width="5.5546875" customWidth="1"/>
    <col min="2" max="2" width="34.6640625" customWidth="1"/>
    <col min="3" max="3" width="32" customWidth="1"/>
    <col min="4" max="4" width="21.44140625" customWidth="1"/>
    <col min="5" max="5" width="17.109375" customWidth="1"/>
    <col min="6" max="6" width="5.109375" customWidth="1"/>
    <col min="7" max="8" width="17.109375" customWidth="1"/>
    <col min="9" max="9" width="15.6640625" customWidth="1"/>
    <col min="10" max="10" width="16" customWidth="1"/>
    <col min="11" max="11" width="15.88671875" customWidth="1"/>
    <col min="12" max="12" width="15.33203125" customWidth="1"/>
    <col min="13" max="13" width="12.5546875" customWidth="1"/>
    <col min="14" max="14" width="17.109375" customWidth="1"/>
    <col min="15" max="15" width="17.6640625" customWidth="1"/>
  </cols>
  <sheetData>
    <row r="1" spans="1:16" s="105" customFormat="1" ht="19.5" customHeigh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32" t="s">
        <v>500</v>
      </c>
      <c r="M1" s="333"/>
      <c r="N1" s="333"/>
      <c r="O1" s="333"/>
      <c r="P1" s="15"/>
    </row>
    <row r="2" spans="1:16" s="105" customFormat="1" ht="19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32" t="s">
        <v>497</v>
      </c>
      <c r="M2" s="333"/>
      <c r="N2" s="333"/>
      <c r="O2" s="333"/>
      <c r="P2" s="15"/>
    </row>
    <row r="3" spans="1:16" s="105" customFormat="1" ht="19.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32" t="s">
        <v>495</v>
      </c>
      <c r="M3" s="333"/>
      <c r="N3" s="333"/>
      <c r="O3" s="333"/>
      <c r="P3" s="15"/>
    </row>
    <row r="4" spans="1:16" s="105" customFormat="1" ht="19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04"/>
      <c r="N4" s="304"/>
      <c r="O4" s="305"/>
      <c r="P4" s="15"/>
    </row>
    <row r="5" spans="1:16" s="105" customFormat="1" ht="66" customHeight="1" x14ac:dyDescent="0.25">
      <c r="A5" s="427" t="s">
        <v>446</v>
      </c>
      <c r="B5" s="427"/>
      <c r="C5" s="427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08"/>
    </row>
    <row r="6" spans="1:16" s="105" customFormat="1" ht="29.25" customHeight="1" x14ac:dyDescent="0.25">
      <c r="A6" s="56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6" s="105" customFormat="1" ht="63" customHeight="1" x14ac:dyDescent="0.25">
      <c r="A7" s="324" t="s">
        <v>62</v>
      </c>
      <c r="B7" s="324" t="s">
        <v>108</v>
      </c>
      <c r="C7" s="324" t="s">
        <v>68</v>
      </c>
      <c r="D7" s="324" t="s">
        <v>69</v>
      </c>
      <c r="E7" s="324" t="s">
        <v>110</v>
      </c>
      <c r="F7" s="324"/>
      <c r="G7" s="324" t="s">
        <v>70</v>
      </c>
      <c r="H7" s="324" t="s">
        <v>448</v>
      </c>
      <c r="I7" s="324" t="s">
        <v>118</v>
      </c>
      <c r="J7" s="425" t="s">
        <v>406</v>
      </c>
      <c r="K7" s="426"/>
      <c r="L7" s="426"/>
      <c r="M7" s="426"/>
      <c r="N7" s="324" t="s">
        <v>111</v>
      </c>
      <c r="O7" s="324" t="s">
        <v>107</v>
      </c>
    </row>
    <row r="8" spans="1:16" s="105" customFormat="1" ht="62.25" customHeight="1" x14ac:dyDescent="0.25">
      <c r="A8" s="324"/>
      <c r="B8" s="324"/>
      <c r="C8" s="324"/>
      <c r="D8" s="324"/>
      <c r="E8" s="324"/>
      <c r="F8" s="324"/>
      <c r="G8" s="324"/>
      <c r="H8" s="324"/>
      <c r="I8" s="324"/>
      <c r="J8" s="195" t="s">
        <v>458</v>
      </c>
      <c r="K8" s="195" t="s">
        <v>404</v>
      </c>
      <c r="L8" s="195" t="s">
        <v>407</v>
      </c>
      <c r="M8" s="195" t="s">
        <v>405</v>
      </c>
      <c r="N8" s="324"/>
      <c r="O8" s="324"/>
    </row>
    <row r="9" spans="1:16" s="115" customFormat="1" ht="31.5" customHeight="1" x14ac:dyDescent="0.25">
      <c r="A9" s="415" t="s">
        <v>341</v>
      </c>
      <c r="B9" s="418" t="s">
        <v>459</v>
      </c>
      <c r="C9" s="418" t="s">
        <v>476</v>
      </c>
      <c r="D9" s="418" t="s">
        <v>255</v>
      </c>
      <c r="E9" s="421" t="s">
        <v>447</v>
      </c>
      <c r="F9" s="422"/>
      <c r="G9" s="409">
        <f>SUM(G11:G14)</f>
        <v>0</v>
      </c>
      <c r="H9" s="411"/>
      <c r="I9" s="409">
        <f>SUM(I11:I14)</f>
        <v>77</v>
      </c>
      <c r="J9" s="196" t="s">
        <v>451</v>
      </c>
      <c r="K9" s="196" t="s">
        <v>452</v>
      </c>
      <c r="L9" s="196"/>
      <c r="M9" s="196"/>
      <c r="N9" s="196"/>
      <c r="O9" s="196"/>
    </row>
    <row r="10" spans="1:16" s="105" customFormat="1" ht="20.25" customHeight="1" x14ac:dyDescent="0.25">
      <c r="A10" s="416"/>
      <c r="B10" s="419"/>
      <c r="C10" s="419"/>
      <c r="D10" s="419"/>
      <c r="E10" s="423"/>
      <c r="F10" s="424"/>
      <c r="G10" s="410"/>
      <c r="H10" s="410"/>
      <c r="I10" s="410"/>
      <c r="J10" s="207">
        <f t="shared" ref="J10:O10" si="0">SUM(J11:J14)</f>
        <v>33</v>
      </c>
      <c r="K10" s="208">
        <f t="shared" si="0"/>
        <v>3</v>
      </c>
      <c r="L10" s="209"/>
      <c r="M10" s="209"/>
      <c r="N10" s="208">
        <f t="shared" si="0"/>
        <v>19</v>
      </c>
      <c r="O10" s="204">
        <f t="shared" si="0"/>
        <v>16</v>
      </c>
    </row>
    <row r="11" spans="1:16" s="105" customFormat="1" ht="18" x14ac:dyDescent="0.25">
      <c r="A11" s="416"/>
      <c r="B11" s="419"/>
      <c r="C11" s="419"/>
      <c r="D11" s="419"/>
      <c r="E11" s="412">
        <v>2023</v>
      </c>
      <c r="F11" s="413">
        <v>2013</v>
      </c>
      <c r="G11" s="203">
        <v>0</v>
      </c>
      <c r="H11" s="203"/>
      <c r="I11" s="205">
        <v>0</v>
      </c>
      <c r="J11" s="202">
        <v>0</v>
      </c>
      <c r="K11" s="205">
        <v>0</v>
      </c>
      <c r="L11" s="131"/>
      <c r="M11" s="131"/>
      <c r="N11" s="203">
        <v>0</v>
      </c>
      <c r="O11" s="206">
        <v>1</v>
      </c>
    </row>
    <row r="12" spans="1:16" s="105" customFormat="1" ht="18" x14ac:dyDescent="0.25">
      <c r="A12" s="416"/>
      <c r="B12" s="419"/>
      <c r="C12" s="419"/>
      <c r="D12" s="419"/>
      <c r="E12" s="412">
        <v>2024</v>
      </c>
      <c r="F12" s="414"/>
      <c r="G12" s="203">
        <v>0</v>
      </c>
      <c r="H12" s="203"/>
      <c r="I12" s="205">
        <v>25</v>
      </c>
      <c r="J12" s="202">
        <v>11</v>
      </c>
      <c r="K12" s="205">
        <v>1</v>
      </c>
      <c r="L12" s="131"/>
      <c r="M12" s="131"/>
      <c r="N12" s="203">
        <v>6</v>
      </c>
      <c r="O12" s="206">
        <v>5</v>
      </c>
    </row>
    <row r="13" spans="1:16" s="105" customFormat="1" ht="18" x14ac:dyDescent="0.25">
      <c r="A13" s="416"/>
      <c r="B13" s="419"/>
      <c r="C13" s="419"/>
      <c r="D13" s="419"/>
      <c r="E13" s="412">
        <v>2025</v>
      </c>
      <c r="F13" s="414"/>
      <c r="G13" s="203"/>
      <c r="H13" s="203"/>
      <c r="I13" s="205">
        <v>25</v>
      </c>
      <c r="J13" s="202">
        <v>11</v>
      </c>
      <c r="K13" s="205">
        <v>1</v>
      </c>
      <c r="L13" s="131"/>
      <c r="M13" s="131"/>
      <c r="N13" s="203">
        <v>6</v>
      </c>
      <c r="O13" s="206">
        <v>5</v>
      </c>
    </row>
    <row r="14" spans="1:16" s="105" customFormat="1" ht="18" x14ac:dyDescent="0.25">
      <c r="A14" s="417"/>
      <c r="B14" s="420"/>
      <c r="C14" s="420"/>
      <c r="D14" s="420"/>
      <c r="E14" s="412">
        <v>2026</v>
      </c>
      <c r="F14" s="414"/>
      <c r="G14" s="203">
        <v>0</v>
      </c>
      <c r="H14" s="203"/>
      <c r="I14" s="205">
        <v>27</v>
      </c>
      <c r="J14" s="202">
        <v>11</v>
      </c>
      <c r="K14" s="205">
        <v>1</v>
      </c>
      <c r="L14" s="131"/>
      <c r="M14" s="131"/>
      <c r="N14" s="203">
        <v>7</v>
      </c>
      <c r="O14" s="206">
        <v>5</v>
      </c>
    </row>
    <row r="15" spans="1:16" s="115" customFormat="1" ht="30" customHeight="1" x14ac:dyDescent="0.25">
      <c r="A15" s="415" t="s">
        <v>454</v>
      </c>
      <c r="B15" s="418" t="s">
        <v>456</v>
      </c>
      <c r="C15" s="418" t="s">
        <v>455</v>
      </c>
      <c r="D15" s="418" t="s">
        <v>457</v>
      </c>
      <c r="E15" s="421" t="s">
        <v>447</v>
      </c>
      <c r="F15" s="422"/>
      <c r="G15" s="409">
        <f>SUM(G17:G20)</f>
        <v>551.90000000000009</v>
      </c>
      <c r="H15" s="411"/>
      <c r="I15" s="409">
        <f>SUM(I17:I20)</f>
        <v>1980</v>
      </c>
      <c r="J15" s="196" t="s">
        <v>477</v>
      </c>
      <c r="K15" s="196"/>
      <c r="L15" s="196"/>
      <c r="M15" s="196"/>
      <c r="N15" s="196"/>
      <c r="O15" s="196"/>
    </row>
    <row r="16" spans="1:16" s="105" customFormat="1" ht="24" customHeight="1" x14ac:dyDescent="0.25">
      <c r="A16" s="416"/>
      <c r="B16" s="419"/>
      <c r="C16" s="419"/>
      <c r="D16" s="419"/>
      <c r="E16" s="423"/>
      <c r="F16" s="424"/>
      <c r="G16" s="410"/>
      <c r="H16" s="410"/>
      <c r="I16" s="410"/>
      <c r="J16" s="207">
        <f t="shared" ref="J16" si="1">SUM(J17:J20)</f>
        <v>2200</v>
      </c>
      <c r="K16" s="208"/>
      <c r="L16" s="209"/>
      <c r="M16" s="209"/>
      <c r="N16" s="208">
        <f>SUM(N17:N20)</f>
        <v>947.6</v>
      </c>
      <c r="O16" s="204">
        <f t="shared" ref="O16" si="2">SUM(O17:O20)</f>
        <v>30</v>
      </c>
    </row>
    <row r="17" spans="1:15" s="105" customFormat="1" ht="18" x14ac:dyDescent="0.25">
      <c r="A17" s="416"/>
      <c r="B17" s="419"/>
      <c r="C17" s="419"/>
      <c r="D17" s="419"/>
      <c r="E17" s="412">
        <v>2023</v>
      </c>
      <c r="F17" s="413">
        <v>2013</v>
      </c>
      <c r="G17" s="203">
        <v>0</v>
      </c>
      <c r="H17" s="203"/>
      <c r="I17" s="205">
        <v>0</v>
      </c>
      <c r="J17" s="202">
        <v>0</v>
      </c>
      <c r="K17" s="205"/>
      <c r="L17" s="131"/>
      <c r="M17" s="131"/>
      <c r="N17" s="203">
        <v>0</v>
      </c>
      <c r="O17" s="206">
        <v>0</v>
      </c>
    </row>
    <row r="18" spans="1:15" s="105" customFormat="1" ht="18" x14ac:dyDescent="0.25">
      <c r="A18" s="416"/>
      <c r="B18" s="419"/>
      <c r="C18" s="419"/>
      <c r="D18" s="419"/>
      <c r="E18" s="412">
        <v>2024</v>
      </c>
      <c r="F18" s="414"/>
      <c r="G18" s="203">
        <v>264.3</v>
      </c>
      <c r="H18" s="203"/>
      <c r="I18" s="205">
        <v>990</v>
      </c>
      <c r="J18" s="202">
        <v>1100</v>
      </c>
      <c r="K18" s="205"/>
      <c r="L18" s="131"/>
      <c r="M18" s="131"/>
      <c r="N18" s="203">
        <v>473.8</v>
      </c>
      <c r="O18" s="206">
        <v>15</v>
      </c>
    </row>
    <row r="19" spans="1:15" s="105" customFormat="1" ht="18" x14ac:dyDescent="0.25">
      <c r="A19" s="416"/>
      <c r="B19" s="419"/>
      <c r="C19" s="419"/>
      <c r="D19" s="419"/>
      <c r="E19" s="412">
        <v>2025</v>
      </c>
      <c r="F19" s="414"/>
      <c r="G19" s="203">
        <v>287.60000000000002</v>
      </c>
      <c r="H19" s="203"/>
      <c r="I19" s="205">
        <v>990</v>
      </c>
      <c r="J19" s="202">
        <v>1100</v>
      </c>
      <c r="K19" s="205"/>
      <c r="L19" s="131"/>
      <c r="M19" s="131"/>
      <c r="N19" s="203">
        <v>473.8</v>
      </c>
      <c r="O19" s="206">
        <v>15</v>
      </c>
    </row>
    <row r="20" spans="1:15" s="105" customFormat="1" ht="18" x14ac:dyDescent="0.25">
      <c r="A20" s="417"/>
      <c r="B20" s="420"/>
      <c r="C20" s="420"/>
      <c r="D20" s="420"/>
      <c r="E20" s="412">
        <v>2026</v>
      </c>
      <c r="F20" s="414"/>
      <c r="G20" s="203">
        <v>0</v>
      </c>
      <c r="H20" s="203"/>
      <c r="I20" s="205">
        <v>0</v>
      </c>
      <c r="J20" s="202">
        <v>0</v>
      </c>
      <c r="K20" s="205"/>
      <c r="L20" s="131"/>
      <c r="M20" s="131"/>
      <c r="N20" s="203">
        <v>0</v>
      </c>
      <c r="O20" s="206">
        <v>0</v>
      </c>
    </row>
    <row r="21" spans="1:15" s="115" customFormat="1" ht="30.75" customHeight="1" x14ac:dyDescent="0.25">
      <c r="A21" s="415" t="s">
        <v>460</v>
      </c>
      <c r="B21" s="418" t="s">
        <v>461</v>
      </c>
      <c r="C21" s="418" t="s">
        <v>478</v>
      </c>
      <c r="D21" s="418" t="s">
        <v>462</v>
      </c>
      <c r="E21" s="421" t="s">
        <v>447</v>
      </c>
      <c r="F21" s="422"/>
      <c r="G21" s="409">
        <f>SUM(G23:G26)</f>
        <v>0</v>
      </c>
      <c r="H21" s="411"/>
      <c r="I21" s="409">
        <f>SUM(I23:I26)</f>
        <v>11.06</v>
      </c>
      <c r="J21" s="196" t="s">
        <v>463</v>
      </c>
      <c r="K21" s="196"/>
      <c r="L21" s="196"/>
      <c r="M21" s="196"/>
      <c r="N21" s="196"/>
      <c r="O21" s="196"/>
    </row>
    <row r="22" spans="1:15" s="105" customFormat="1" ht="26.25" customHeight="1" x14ac:dyDescent="0.25">
      <c r="A22" s="416"/>
      <c r="B22" s="419"/>
      <c r="C22" s="419"/>
      <c r="D22" s="419"/>
      <c r="E22" s="423"/>
      <c r="F22" s="424"/>
      <c r="G22" s="410"/>
      <c r="H22" s="410"/>
      <c r="I22" s="410"/>
      <c r="J22" s="207">
        <f t="shared" ref="J22" si="3">SUM(J23:J26)</f>
        <v>0.78700000000000003</v>
      </c>
      <c r="K22" s="208"/>
      <c r="L22" s="209"/>
      <c r="M22" s="209"/>
      <c r="N22" s="208">
        <f>SUM(N23:N26)</f>
        <v>7.2</v>
      </c>
      <c r="O22" s="204">
        <f t="shared" ref="O22" si="4">SUM(O23:O26)</f>
        <v>0</v>
      </c>
    </row>
    <row r="23" spans="1:15" s="105" customFormat="1" ht="18" x14ac:dyDescent="0.25">
      <c r="A23" s="416"/>
      <c r="B23" s="419"/>
      <c r="C23" s="419"/>
      <c r="D23" s="419"/>
      <c r="E23" s="412">
        <v>2023</v>
      </c>
      <c r="F23" s="413">
        <v>2013</v>
      </c>
      <c r="G23" s="203">
        <v>0</v>
      </c>
      <c r="H23" s="203"/>
      <c r="I23" s="205">
        <v>0</v>
      </c>
      <c r="J23" s="202">
        <v>0</v>
      </c>
      <c r="K23" s="205"/>
      <c r="L23" s="131"/>
      <c r="M23" s="131"/>
      <c r="N23" s="203">
        <v>0</v>
      </c>
      <c r="O23" s="206">
        <v>0</v>
      </c>
    </row>
    <row r="24" spans="1:15" s="105" customFormat="1" ht="18" x14ac:dyDescent="0.25">
      <c r="A24" s="416"/>
      <c r="B24" s="419"/>
      <c r="C24" s="419"/>
      <c r="D24" s="419"/>
      <c r="E24" s="412">
        <v>2024</v>
      </c>
      <c r="F24" s="414"/>
      <c r="G24" s="203">
        <v>0</v>
      </c>
      <c r="H24" s="203"/>
      <c r="I24" s="205">
        <v>11.06</v>
      </c>
      <c r="J24" s="202">
        <v>0.78700000000000003</v>
      </c>
      <c r="K24" s="205"/>
      <c r="L24" s="131"/>
      <c r="M24" s="131"/>
      <c r="N24" s="203">
        <v>7.2</v>
      </c>
      <c r="O24" s="206">
        <v>0</v>
      </c>
    </row>
    <row r="25" spans="1:15" s="105" customFormat="1" ht="18" x14ac:dyDescent="0.25">
      <c r="A25" s="416"/>
      <c r="B25" s="419"/>
      <c r="C25" s="419"/>
      <c r="D25" s="419"/>
      <c r="E25" s="412">
        <v>2025</v>
      </c>
      <c r="F25" s="414"/>
      <c r="G25" s="203">
        <v>0</v>
      </c>
      <c r="H25" s="203"/>
      <c r="I25" s="205">
        <v>0</v>
      </c>
      <c r="J25" s="202">
        <v>0</v>
      </c>
      <c r="K25" s="205"/>
      <c r="L25" s="131"/>
      <c r="M25" s="131"/>
      <c r="N25" s="203">
        <v>0</v>
      </c>
      <c r="O25" s="206">
        <v>0</v>
      </c>
    </row>
    <row r="26" spans="1:15" s="105" customFormat="1" ht="18" x14ac:dyDescent="0.25">
      <c r="A26" s="417"/>
      <c r="B26" s="420"/>
      <c r="C26" s="420"/>
      <c r="D26" s="420"/>
      <c r="E26" s="412">
        <v>2026</v>
      </c>
      <c r="F26" s="414"/>
      <c r="G26" s="203">
        <v>0</v>
      </c>
      <c r="H26" s="203"/>
      <c r="I26" s="205">
        <v>0</v>
      </c>
      <c r="J26" s="202">
        <v>0</v>
      </c>
      <c r="K26" s="205"/>
      <c r="L26" s="131"/>
      <c r="M26" s="131"/>
      <c r="N26" s="203">
        <v>0</v>
      </c>
      <c r="O26" s="206">
        <v>0</v>
      </c>
    </row>
    <row r="27" spans="1:15" s="211" customFormat="1" ht="18.75" customHeight="1" x14ac:dyDescent="0.25">
      <c r="A27" s="429" t="s">
        <v>479</v>
      </c>
      <c r="B27" s="430"/>
      <c r="C27" s="430"/>
      <c r="D27" s="430"/>
      <c r="E27" s="430"/>
      <c r="F27" s="431"/>
      <c r="G27" s="210">
        <f>G9+G15+G21</f>
        <v>551.90000000000009</v>
      </c>
      <c r="H27" s="210"/>
      <c r="I27" s="210">
        <f>I9+I15+I21</f>
        <v>2068.06</v>
      </c>
      <c r="J27" s="210">
        <f>J10+J16+J22</f>
        <v>2233.7869999999998</v>
      </c>
      <c r="K27" s="210">
        <f>K10+K16+K22</f>
        <v>3</v>
      </c>
      <c r="L27" s="210">
        <f t="shared" ref="L27:M27" si="5">L10+L16+L22</f>
        <v>0</v>
      </c>
      <c r="M27" s="210">
        <f t="shared" si="5"/>
        <v>0</v>
      </c>
      <c r="N27" s="210">
        <f>N10+N16+N22</f>
        <v>973.80000000000007</v>
      </c>
      <c r="O27" s="210">
        <f>O10+O16+O22</f>
        <v>46</v>
      </c>
    </row>
  </sheetData>
  <sheetProtection formatCells="0" formatColumns="0" formatRows="0"/>
  <mergeCells count="52">
    <mergeCell ref="A27:F27"/>
    <mergeCell ref="N7:N8"/>
    <mergeCell ref="A7:A8"/>
    <mergeCell ref="D7:D8"/>
    <mergeCell ref="I7:I8"/>
    <mergeCell ref="E12:F12"/>
    <mergeCell ref="E14:F14"/>
    <mergeCell ref="A9:A14"/>
    <mergeCell ref="B9:B14"/>
    <mergeCell ref="C9:C14"/>
    <mergeCell ref="D9:D14"/>
    <mergeCell ref="E9:F10"/>
    <mergeCell ref="G9:G10"/>
    <mergeCell ref="B7:B8"/>
    <mergeCell ref="C7:C8"/>
    <mergeCell ref="E7:F8"/>
    <mergeCell ref="H7:H8"/>
    <mergeCell ref="A5:O5"/>
    <mergeCell ref="O7:O8"/>
    <mergeCell ref="E11:F11"/>
    <mergeCell ref="E13:F13"/>
    <mergeCell ref="H9:H10"/>
    <mergeCell ref="G7:G8"/>
    <mergeCell ref="J7:M7"/>
    <mergeCell ref="A15:A20"/>
    <mergeCell ref="B15:B20"/>
    <mergeCell ref="C15:C20"/>
    <mergeCell ref="D15:D20"/>
    <mergeCell ref="E15:F16"/>
    <mergeCell ref="E17:F17"/>
    <mergeCell ref="E18:F18"/>
    <mergeCell ref="E19:F19"/>
    <mergeCell ref="E20:F20"/>
    <mergeCell ref="E23:F23"/>
    <mergeCell ref="E24:F24"/>
    <mergeCell ref="A21:A26"/>
    <mergeCell ref="B21:B26"/>
    <mergeCell ref="C21:C26"/>
    <mergeCell ref="D21:D26"/>
    <mergeCell ref="E21:F22"/>
    <mergeCell ref="E25:F25"/>
    <mergeCell ref="E26:F26"/>
    <mergeCell ref="L1:O1"/>
    <mergeCell ref="L2:O2"/>
    <mergeCell ref="L3:O3"/>
    <mergeCell ref="G21:G22"/>
    <mergeCell ref="H21:H22"/>
    <mergeCell ref="I21:I22"/>
    <mergeCell ref="I9:I10"/>
    <mergeCell ref="G15:G16"/>
    <mergeCell ref="H15:H16"/>
    <mergeCell ref="I15:I16"/>
  </mergeCells>
  <phoneticPr fontId="7" type="noConversion"/>
  <printOptions horizontalCentered="1"/>
  <pageMargins left="0.59055118110236227" right="0.59055118110236227" top="0.78740157480314965" bottom="0.39370078740157483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2021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2021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2021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lastPrinted>2023-09-12T06:10:54Z</cp:lastPrinted>
  <dcterms:created xsi:type="dcterms:W3CDTF">2006-03-06T08:26:24Z</dcterms:created>
  <dcterms:modified xsi:type="dcterms:W3CDTF">2023-11-20T06:06:45Z</dcterms:modified>
</cp:coreProperties>
</file>